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8555" windowHeight="11895" activeTab="0"/>
  </bookViews>
  <sheets>
    <sheet name="Часть  4" sheetId="1" r:id="rId1"/>
    <sheet name="Часть  3" sheetId="2" r:id="rId2"/>
    <sheet name="Часть 2" sheetId="3" r:id="rId3"/>
    <sheet name="Часть 1" sheetId="4" r:id="rId4"/>
  </sheets>
  <definedNames>
    <definedName name="_xlnm.Print_Titles" localSheetId="1">'Часть  3'!$6:$8</definedName>
    <definedName name="_xlnm.Print_Titles" localSheetId="0">'Часть  4'!$6:$8</definedName>
    <definedName name="_xlnm.Print_Titles" localSheetId="3">'Часть 1'!$9:$11</definedName>
    <definedName name="_xlnm.Print_Titles" localSheetId="2">'Часть 2'!$6:$8</definedName>
  </definedNames>
  <calcPr fullCalcOnLoad="1"/>
</workbook>
</file>

<file path=xl/sharedStrings.xml><?xml version="1.0" encoding="utf-8"?>
<sst xmlns="http://schemas.openxmlformats.org/spreadsheetml/2006/main" count="605" uniqueCount="132">
  <si>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</si>
  <si>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</si>
  <si>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</si>
  <si>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</si>
  <si>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</si>
  <si>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</si>
  <si>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</si>
  <si>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</si>
  <si>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</si>
  <si>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</si>
  <si>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</si>
  <si>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</si>
  <si>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</si>
  <si>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</si>
  <si>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</si>
  <si>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</si>
  <si>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тыс. руб.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</si>
  <si>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</si>
  <si>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</si>
  <si>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</si>
  <si>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%</t>
  </si>
  <si>
    <t>Оборот розничной торговли</t>
  </si>
  <si>
    <t>Индекс-дефлятор оборота розничной торговли</t>
  </si>
  <si>
    <t>Объем платных услуг населению</t>
  </si>
  <si>
    <t>Индекс-дефлятор объема платных услуг</t>
  </si>
  <si>
    <t>тыс. чел.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</si>
  <si>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</si>
  <si>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</si>
  <si>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</si>
  <si>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</si>
  <si>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</si>
  <si>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Среднегодовая численность занятых в экономике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</si>
  <si>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</si>
  <si>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</si>
  <si>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чел.</t>
  </si>
  <si>
    <t>Численность детей в дошкольных образовательных учреждениях</t>
  </si>
  <si>
    <t xml:space="preserve">Обеспеченность: </t>
  </si>
  <si>
    <t>больничными койками на 10 000 человек населения</t>
  </si>
  <si>
    <t xml:space="preserve"> коек </t>
  </si>
  <si>
    <t>дошкольными образовательными учреждениями</t>
  </si>
  <si>
    <t>мест на 1000 детей в возрасте 1-6 лет</t>
  </si>
  <si>
    <t>Показатели</t>
  </si>
  <si>
    <t>Единица измерения</t>
  </si>
  <si>
    <t>1. Население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</si>
  <si>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</si>
  <si>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</si>
  <si>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</si>
  <si>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</si>
  <si>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</si>
  <si>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Общий коэффициент рождаемости</t>
  </si>
  <si>
    <t>Общий коэффициент смертности</t>
  </si>
  <si>
    <t>Коэффициент естественного прироста населения</t>
  </si>
  <si>
    <t xml:space="preserve">млн. руб. </t>
  </si>
  <si>
    <t xml:space="preserve">Индекс промышленного производства </t>
  </si>
  <si>
    <t>Добыча полезных ископаемых</t>
  </si>
  <si>
    <t>Обрабатывающие производства</t>
  </si>
  <si>
    <t>2. Промышленное производство</t>
  </si>
  <si>
    <t>3. Сельское хозяйство</t>
  </si>
  <si>
    <t>4. Транспорт</t>
  </si>
  <si>
    <t>5. Строительство</t>
  </si>
  <si>
    <t>в том числе построенным населением</t>
  </si>
  <si>
    <t>тыс. кв. м.  общей площади</t>
  </si>
  <si>
    <t>число родившихся на    1 тыс. населения</t>
  </si>
  <si>
    <t>число умерших на          1 тыс.  населения</t>
  </si>
  <si>
    <t>на 1 тыс.  населения</t>
  </si>
  <si>
    <t xml:space="preserve">Индекс производства </t>
  </si>
  <si>
    <t xml:space="preserve">Индекс-дефлятор </t>
  </si>
  <si>
    <t xml:space="preserve">Объем отгруженных товаров собственного производства, выполненных работ и услуг собственными силами </t>
  </si>
  <si>
    <t>Индекс-дефлятор отрузки</t>
  </si>
  <si>
    <t xml:space="preserve">% к предыдущему году </t>
  </si>
  <si>
    <t>Индекс производства</t>
  </si>
  <si>
    <t>6. Рынок товаров и услуг</t>
  </si>
  <si>
    <t xml:space="preserve">Численность обучающихся  в общеобразовательных учреждениях (без вечерних (сменных) общеобразовательных учреждениях (на начало учебного года) </t>
  </si>
  <si>
    <t>Среднемесячная номинальная начисленная заработная плата одного работника</t>
  </si>
  <si>
    <t>Доля граждан, систематически занимающихся физической культурой и спортом, в общей численности населения</t>
  </si>
  <si>
    <t>Отчёт-ный год</t>
  </si>
  <si>
    <t>базовый вариант</t>
  </si>
  <si>
    <t>Прогноз</t>
  </si>
  <si>
    <t>целевой вариант</t>
  </si>
  <si>
    <t>2017 год</t>
  </si>
  <si>
    <t>2018 год</t>
  </si>
  <si>
    <t>2019 год</t>
  </si>
  <si>
    <t xml:space="preserve"> 2021 год</t>
  </si>
  <si>
    <t>2023 год</t>
  </si>
  <si>
    <t>2024 год</t>
  </si>
  <si>
    <t xml:space="preserve"> 2026 год</t>
  </si>
  <si>
    <t>2028 год</t>
  </si>
  <si>
    <t>2029 год</t>
  </si>
  <si>
    <t>Часть II</t>
  </si>
  <si>
    <t>Часть  I</t>
  </si>
  <si>
    <t>Часть III</t>
  </si>
  <si>
    <t>Численность постоянного населения (среднегодовая)</t>
  </si>
  <si>
    <t>7. Инвестиции</t>
  </si>
  <si>
    <t>8. Труд и занятость</t>
  </si>
  <si>
    <t>9. Развитие социальной сферы</t>
  </si>
  <si>
    <t>Оценка</t>
  </si>
  <si>
    <t>базо-вый вариант</t>
  </si>
  <si>
    <t>консер-ватив-ный вариант</t>
  </si>
  <si>
    <t>целе-вой вариант</t>
  </si>
  <si>
    <t>консерватив-ный вариант</t>
  </si>
  <si>
    <t>№ п/п</t>
  </si>
  <si>
    <t>число родившихся на        1 тыс. населения</t>
  </si>
  <si>
    <t>число умерших на            1 тыс.  населения</t>
  </si>
  <si>
    <t>администрации Новоалександровского</t>
  </si>
  <si>
    <t>Ставропольского края</t>
  </si>
  <si>
    <t xml:space="preserve">Форма </t>
  </si>
  <si>
    <t>Приложение к  постановлению</t>
  </si>
  <si>
    <t>2016г.</t>
  </si>
  <si>
    <t>2020 год</t>
  </si>
  <si>
    <t xml:space="preserve"> 2022 год</t>
  </si>
  <si>
    <t>городского округа</t>
  </si>
  <si>
    <t>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</si>
  <si>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</si>
  <si>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</si>
  <si>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</si>
  <si>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 xml:space="preserve"> </t>
  </si>
  <si>
    <t>консервативный вариант</t>
  </si>
  <si>
    <t>2025 год</t>
  </si>
  <si>
    <t xml:space="preserve"> 2027 год</t>
  </si>
  <si>
    <t>2030 год</t>
  </si>
  <si>
    <t>2031 год</t>
  </si>
  <si>
    <t>2032 год</t>
  </si>
  <si>
    <t>2033 год</t>
  </si>
  <si>
    <t>2034 год</t>
  </si>
  <si>
    <t>2035 год</t>
  </si>
  <si>
    <t>Прогноз социально-экономического развития  Новоалександровского городского округа  Ставропольского края  на период  до 2035 года</t>
  </si>
  <si>
    <t>Прогноз социально-экономического развития  Новоалександровского городского округа  Ставропольского края   на период  до 2035 года</t>
  </si>
  <si>
    <t>Прогноз социально-экономического развития  Новоалександровскогогородского округа  Ставропольского края  на период  до 2035 года</t>
  </si>
  <si>
    <t>Часть IV</t>
  </si>
  <si>
    <t>на 10 тыс. населения</t>
  </si>
  <si>
    <t>Коэффициент миграционного прироста</t>
  </si>
  <si>
    <t>от  05 декабря 2017г    № 104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</si>
</sst>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#,##0.000"/>
    <numFmt numFmtId="176" formatCode="#,##0.0000"/>
    <numFmt numFmtId="177" formatCode="#,##0.00000"/>
    <numFmt numFmtId="178" formatCode="#,##0.0"/>
    <numFmt numFmtId="179" formatCode="0.00000"/>
    <numFmt numFmtId="180" formatCode="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 Cyr"/>
      <family val="0"/>
    </font>
    <font>
      <b/>
      <sz val="16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4"/>
      <color indexed="8"/>
      <name val="Arial Cyr"/>
      <family val="2"/>
    </font>
    <font>
      <b/>
      <sz val="16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Fill="1" applyBorder="1" applyAlignment="1" applyProtection="1">
      <alignment horizontal="left" vertical="center" wrapText="1" shrinkToFi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Fill="1" applyBorder="1" applyAlignment="1" applyProtection="1">
      <alignment horizontal="centerContinuous" vertical="center" wrapText="1"/>
      <protection/>
    </xf>
    <xf numFmtId="0" fontId="7" fillId="0" borderId="11" xfId="0" applyFont="1" applyFill="1" applyBorder="1" applyAlignment="1" applyProtection="1">
      <alignment horizontal="centerContinuous" vertical="center" wrapText="1"/>
      <protection/>
    </xf>
    <xf numFmtId="0" fontId="7" fillId="0" borderId="10" xfId="0" applyFont="1" applyFill="1" applyBorder="1" applyAlignment="1" applyProtection="1">
      <alignment horizontal="center" vertical="top" wrapText="1"/>
      <protection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/>
    </xf>
    <xf numFmtId="0" fontId="6" fillId="0" borderId="10" xfId="0" applyFont="1" applyFill="1" applyBorder="1" applyAlignment="1" applyProtection="1">
      <alignment horizontal="left" vertical="center" wrapText="1" shrinkToFit="1"/>
      <protection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78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8" fillId="0" borderId="10" xfId="0" applyNumberFormat="1" applyFont="1" applyBorder="1" applyAlignment="1">
      <alignment/>
    </xf>
    <xf numFmtId="4" fontId="11" fillId="0" borderId="10" xfId="0" applyNumberFormat="1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0" xfId="0" applyNumberFormat="1" applyFont="1" applyBorder="1" applyAlignment="1">
      <alignment horizontal="right" vertical="center"/>
    </xf>
    <xf numFmtId="0" fontId="6" fillId="0" borderId="12" xfId="0" applyNumberFormat="1" applyFont="1" applyFill="1" applyBorder="1" applyAlignment="1" applyProtection="1">
      <alignment vertical="center" wrapText="1"/>
      <protection locked="0"/>
    </xf>
    <xf numFmtId="4" fontId="6" fillId="0" borderId="12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 shrinkToFi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10" xfId="0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0" fontId="6" fillId="0" borderId="10" xfId="0" applyFont="1" applyFill="1" applyBorder="1" applyAlignment="1" applyProtection="1">
      <alignment horizontal="left" vertical="top" wrapText="1" shrinkToFit="1"/>
      <protection/>
    </xf>
    <xf numFmtId="2" fontId="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178" fontId="5" fillId="0" borderId="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Fill="1" applyBorder="1" applyAlignment="1" applyProtection="1">
      <alignment horizontal="left" vertical="center" wrapText="1" shrinkToFit="1"/>
      <protection/>
    </xf>
    <xf numFmtId="0" fontId="16" fillId="0" borderId="0" xfId="0" applyFont="1" applyAlignment="1">
      <alignment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10" xfId="0" applyNumberFormat="1" applyFont="1" applyFill="1" applyBorder="1" applyAlignment="1" applyProtection="1">
      <alignment horizontal="center" vertical="center" wrapText="1"/>
      <protection/>
    </xf>
    <xf numFmtId="178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11" fillId="0" borderId="10" xfId="0" applyNumberFormat="1" applyFont="1" applyFill="1" applyBorder="1" applyAlignment="1" applyProtection="1">
      <alignment horizontal="center" wrapText="1"/>
      <protection locked="0"/>
    </xf>
    <xf numFmtId="178" fontId="12" fillId="0" borderId="10" xfId="0" applyNumberFormat="1" applyFont="1" applyBorder="1" applyAlignment="1">
      <alignment horizontal="center" vertical="center"/>
    </xf>
    <xf numFmtId="17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52" fillId="33" borderId="13" xfId="0" applyNumberFormat="1" applyFont="1" applyFill="1" applyBorder="1" applyAlignment="1" applyProtection="1">
      <alignment horizontal="center" vertical="center" wrapText="1"/>
      <protection locked="0"/>
    </xf>
    <xf numFmtId="172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10" xfId="0" applyNumberFormat="1" applyFont="1" applyFill="1" applyBorder="1" applyAlignment="1" applyProtection="1">
      <alignment horizontal="center" wrapText="1"/>
      <protection locked="0"/>
    </xf>
    <xf numFmtId="178" fontId="5" fillId="0" borderId="10" xfId="0" applyNumberFormat="1" applyFont="1" applyBorder="1" applyAlignment="1">
      <alignment horizontal="center"/>
    </xf>
    <xf numFmtId="172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172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/>
    </xf>
    <xf numFmtId="178" fontId="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52" fillId="33" borderId="14" xfId="0" applyNumberFormat="1" applyFont="1" applyFill="1" applyBorder="1" applyAlignment="1" applyProtection="1">
      <alignment horizontal="center" vertical="center" wrapText="1"/>
      <protection locked="0"/>
    </xf>
    <xf numFmtId="178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>
      <alignment horizontal="center" vertical="center"/>
    </xf>
    <xf numFmtId="2" fontId="52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5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2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52" fillId="33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72" fontId="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78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0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84"/>
  <sheetViews>
    <sheetView tabSelected="1" zoomScale="80" zoomScaleNormal="80" zoomScalePageLayoutView="0" workbookViewId="0" topLeftCell="A67">
      <selection activeCell="C81" sqref="C81:F84"/>
    </sheetView>
  </sheetViews>
  <sheetFormatPr defaultColWidth="9.00390625" defaultRowHeight="12.75"/>
  <cols>
    <col min="1" max="1" width="4.375" style="0" customWidth="1"/>
    <col min="2" max="2" width="7.875" style="0" customWidth="1"/>
    <col min="3" max="3" width="60.25390625" style="0" customWidth="1"/>
    <col min="4" max="4" width="29.625" style="0" customWidth="1"/>
    <col min="5" max="5" width="12.75390625" style="0" customWidth="1"/>
    <col min="6" max="6" width="12.375" style="0" customWidth="1"/>
    <col min="7" max="7" width="14.00390625" style="0" customWidth="1"/>
    <col min="8" max="8" width="12.625" style="0" customWidth="1"/>
    <col min="9" max="9" width="14.125" style="0" customWidth="1"/>
    <col min="10" max="10" width="12.375" style="0" customWidth="1"/>
    <col min="11" max="11" width="12.625" style="0" customWidth="1"/>
    <col min="12" max="12" width="13.625" style="0" customWidth="1"/>
    <col min="13" max="13" width="12.25390625" style="0" customWidth="1"/>
    <col min="14" max="14" width="12.75390625" style="0" customWidth="1"/>
    <col min="15" max="15" width="13.00390625" style="0" customWidth="1"/>
    <col min="16" max="16" width="13.125" style="0" customWidth="1"/>
    <col min="17" max="26" width="10.875" style="0" bestFit="1" customWidth="1"/>
  </cols>
  <sheetData>
    <row r="1" ht="19.5" customHeight="1"/>
    <row r="2" spans="11:13" ht="22.5" customHeight="1">
      <c r="K2" s="93"/>
      <c r="L2" s="93"/>
      <c r="M2" s="93"/>
    </row>
    <row r="3" spans="2:13" ht="20.2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2:16" ht="45.75" customHeight="1">
      <c r="B4" s="92" t="s">
        <v>126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2:16" ht="39" customHeight="1">
      <c r="B5" s="91" t="s">
        <v>128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2:16" ht="43.5" customHeight="1">
      <c r="B6" s="89" t="s">
        <v>100</v>
      </c>
      <c r="C6" s="89" t="s">
        <v>41</v>
      </c>
      <c r="D6" s="89" t="s">
        <v>42</v>
      </c>
      <c r="E6" s="89" t="s">
        <v>77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2:16" ht="21" customHeight="1">
      <c r="B7" s="89"/>
      <c r="C7" s="89"/>
      <c r="D7" s="89"/>
      <c r="E7" s="89" t="s">
        <v>121</v>
      </c>
      <c r="F7" s="89"/>
      <c r="G7" s="89"/>
      <c r="H7" s="89" t="s">
        <v>122</v>
      </c>
      <c r="I7" s="89"/>
      <c r="J7" s="89"/>
      <c r="K7" s="89" t="s">
        <v>123</v>
      </c>
      <c r="L7" s="89"/>
      <c r="M7" s="89"/>
      <c r="N7" s="89" t="s">
        <v>124</v>
      </c>
      <c r="O7" s="89"/>
      <c r="P7" s="89"/>
    </row>
    <row r="8" spans="2:16" ht="80.25" customHeight="1">
      <c r="B8" s="89"/>
      <c r="C8" s="89"/>
      <c r="D8" s="89"/>
      <c r="E8" s="7" t="s">
        <v>116</v>
      </c>
      <c r="F8" s="7" t="s">
        <v>76</v>
      </c>
      <c r="G8" s="7" t="s">
        <v>78</v>
      </c>
      <c r="H8" s="7" t="s">
        <v>116</v>
      </c>
      <c r="I8" s="7" t="s">
        <v>76</v>
      </c>
      <c r="J8" s="7" t="s">
        <v>78</v>
      </c>
      <c r="K8" s="7" t="s">
        <v>116</v>
      </c>
      <c r="L8" s="7" t="s">
        <v>76</v>
      </c>
      <c r="M8" s="7" t="s">
        <v>78</v>
      </c>
      <c r="N8" s="7" t="s">
        <v>116</v>
      </c>
      <c r="O8" s="7" t="s">
        <v>76</v>
      </c>
      <c r="P8" s="7" t="s">
        <v>78</v>
      </c>
    </row>
    <row r="9" spans="2:16" ht="18.75">
      <c r="B9" s="8"/>
      <c r="C9" s="8" t="s">
        <v>43</v>
      </c>
      <c r="D9" s="9"/>
      <c r="E9" s="10"/>
      <c r="F9" s="10"/>
      <c r="G9" s="10"/>
      <c r="H9" s="10"/>
      <c r="I9" s="10"/>
      <c r="J9" s="10"/>
      <c r="K9" s="10"/>
      <c r="L9" s="10"/>
      <c r="M9" s="10"/>
      <c r="N9" s="40"/>
      <c r="O9" s="40"/>
      <c r="P9" s="40"/>
    </row>
    <row r="10" spans="2:16" ht="37.5">
      <c r="B10" s="8"/>
      <c r="C10" s="8" t="s">
        <v>91</v>
      </c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40"/>
      <c r="O10" s="40"/>
      <c r="P10" s="40"/>
    </row>
    <row r="11" spans="2:16" ht="19.5" customHeight="1">
      <c r="B11" s="12">
        <v>1</v>
      </c>
      <c r="C11" s="12" t="s">
        <v>44</v>
      </c>
      <c r="D11" s="9" t="s">
        <v>45</v>
      </c>
      <c r="E11" s="55">
        <v>65.8</v>
      </c>
      <c r="F11" s="55">
        <v>65.9</v>
      </c>
      <c r="G11" s="55">
        <v>66</v>
      </c>
      <c r="H11" s="63">
        <v>65.8</v>
      </c>
      <c r="I11" s="63">
        <v>66</v>
      </c>
      <c r="J11" s="63">
        <v>66.1</v>
      </c>
      <c r="K11" s="63">
        <v>65.8</v>
      </c>
      <c r="L11" s="63">
        <v>66</v>
      </c>
      <c r="M11" s="63">
        <v>66.1</v>
      </c>
      <c r="N11" s="63">
        <v>65.9</v>
      </c>
      <c r="O11" s="63">
        <v>66.1</v>
      </c>
      <c r="P11" s="63">
        <v>66.2</v>
      </c>
    </row>
    <row r="12" spans="2:16" ht="19.5" customHeight="1">
      <c r="B12" s="12">
        <v>2</v>
      </c>
      <c r="C12" s="12" t="s">
        <v>47</v>
      </c>
      <c r="D12" s="9" t="s">
        <v>45</v>
      </c>
      <c r="E12" s="54">
        <v>27.1</v>
      </c>
      <c r="F12" s="54">
        <v>27.2</v>
      </c>
      <c r="G12" s="54">
        <v>27.2</v>
      </c>
      <c r="H12" s="63">
        <v>27.1</v>
      </c>
      <c r="I12" s="63">
        <v>27.2</v>
      </c>
      <c r="J12" s="63">
        <v>27.3</v>
      </c>
      <c r="K12" s="63">
        <v>27.1</v>
      </c>
      <c r="L12" s="63">
        <v>27.2</v>
      </c>
      <c r="M12" s="63">
        <v>27.3</v>
      </c>
      <c r="N12" s="63">
        <v>27.1</v>
      </c>
      <c r="O12" s="63">
        <v>27.2</v>
      </c>
      <c r="P12" s="63">
        <v>27.3</v>
      </c>
    </row>
    <row r="13" spans="2:16" ht="20.25" customHeight="1">
      <c r="B13" s="12">
        <v>3</v>
      </c>
      <c r="C13" s="12" t="s">
        <v>48</v>
      </c>
      <c r="D13" s="9" t="s">
        <v>45</v>
      </c>
      <c r="E13" s="54">
        <v>38.7</v>
      </c>
      <c r="F13" s="54">
        <v>38.7</v>
      </c>
      <c r="G13" s="54">
        <v>38.8</v>
      </c>
      <c r="H13" s="63">
        <v>38.7</v>
      </c>
      <c r="I13" s="63">
        <v>38.8</v>
      </c>
      <c r="J13" s="63">
        <v>38.8</v>
      </c>
      <c r="K13" s="63">
        <v>38.7</v>
      </c>
      <c r="L13" s="63">
        <v>38.8</v>
      </c>
      <c r="M13" s="63">
        <v>38.8</v>
      </c>
      <c r="N13" s="63">
        <v>38.8</v>
      </c>
      <c r="O13" s="63">
        <v>38.9</v>
      </c>
      <c r="P13" s="63">
        <v>38.9</v>
      </c>
    </row>
    <row r="14" spans="2:16" ht="41.25" customHeight="1">
      <c r="B14" s="12">
        <v>4</v>
      </c>
      <c r="C14" s="12" t="s">
        <v>49</v>
      </c>
      <c r="D14" s="9" t="s">
        <v>101</v>
      </c>
      <c r="E14" s="64">
        <v>11.9</v>
      </c>
      <c r="F14" s="64">
        <v>12.2</v>
      </c>
      <c r="G14" s="64">
        <v>12.4</v>
      </c>
      <c r="H14" s="63">
        <v>12</v>
      </c>
      <c r="I14" s="63">
        <v>12.3</v>
      </c>
      <c r="J14" s="63">
        <v>12.5</v>
      </c>
      <c r="K14" s="63">
        <v>12.2</v>
      </c>
      <c r="L14" s="63">
        <v>12.5</v>
      </c>
      <c r="M14" s="63">
        <v>12.7</v>
      </c>
      <c r="N14" s="64">
        <v>12.3</v>
      </c>
      <c r="O14" s="64">
        <v>12.6</v>
      </c>
      <c r="P14" s="64">
        <v>12.8</v>
      </c>
    </row>
    <row r="15" spans="2:20" ht="42" customHeight="1">
      <c r="B15" s="12">
        <v>5</v>
      </c>
      <c r="C15" s="12" t="s">
        <v>50</v>
      </c>
      <c r="D15" s="9" t="s">
        <v>102</v>
      </c>
      <c r="E15" s="63">
        <v>13.6</v>
      </c>
      <c r="F15" s="63">
        <v>13.3</v>
      </c>
      <c r="G15" s="63">
        <v>13.1</v>
      </c>
      <c r="H15" s="63">
        <v>13.6</v>
      </c>
      <c r="I15" s="63">
        <v>13.3</v>
      </c>
      <c r="J15" s="63">
        <v>13.1</v>
      </c>
      <c r="K15" s="63">
        <v>13.6</v>
      </c>
      <c r="L15" s="63">
        <v>13.4</v>
      </c>
      <c r="M15" s="63">
        <v>13.2</v>
      </c>
      <c r="N15" s="63">
        <v>13.6</v>
      </c>
      <c r="O15" s="63">
        <v>13.4</v>
      </c>
      <c r="P15" s="63">
        <v>13.2</v>
      </c>
      <c r="T15" t="s">
        <v>115</v>
      </c>
    </row>
    <row r="16" spans="2:16" ht="28.5" customHeight="1">
      <c r="B16" s="12">
        <v>6</v>
      </c>
      <c r="C16" s="12" t="s">
        <v>51</v>
      </c>
      <c r="D16" s="9" t="s">
        <v>64</v>
      </c>
      <c r="E16" s="63">
        <f aca="true" t="shared" si="0" ref="E16:P16">E14-E15</f>
        <v>-1.6999999999999993</v>
      </c>
      <c r="F16" s="63">
        <f t="shared" si="0"/>
        <v>-1.1000000000000014</v>
      </c>
      <c r="G16" s="63">
        <f t="shared" si="0"/>
        <v>-0.6999999999999993</v>
      </c>
      <c r="H16" s="63">
        <f t="shared" si="0"/>
        <v>-1.5999999999999996</v>
      </c>
      <c r="I16" s="63">
        <f t="shared" si="0"/>
        <v>-1</v>
      </c>
      <c r="J16" s="63">
        <f t="shared" si="0"/>
        <v>-0.5999999999999996</v>
      </c>
      <c r="K16" s="63">
        <f t="shared" si="0"/>
        <v>-1.4000000000000004</v>
      </c>
      <c r="L16" s="63">
        <f t="shared" si="0"/>
        <v>-0.9000000000000004</v>
      </c>
      <c r="M16" s="63">
        <f t="shared" si="0"/>
        <v>-0.5</v>
      </c>
      <c r="N16" s="64">
        <f t="shared" si="0"/>
        <v>-1.299999999999999</v>
      </c>
      <c r="O16" s="64">
        <f t="shared" si="0"/>
        <v>-0.8000000000000007</v>
      </c>
      <c r="P16" s="64">
        <f t="shared" si="0"/>
        <v>-0.3999999999999986</v>
      </c>
    </row>
    <row r="17" spans="2:16" ht="29.25" customHeight="1">
      <c r="B17" s="12">
        <v>7</v>
      </c>
      <c r="C17" s="12" t="s">
        <v>130</v>
      </c>
      <c r="D17" s="9" t="s">
        <v>129</v>
      </c>
      <c r="E17" s="54">
        <v>24</v>
      </c>
      <c r="F17" s="54">
        <v>23.5</v>
      </c>
      <c r="G17" s="54">
        <v>23</v>
      </c>
      <c r="H17" s="63">
        <v>23</v>
      </c>
      <c r="I17" s="63">
        <v>22.5</v>
      </c>
      <c r="J17" s="63">
        <v>22</v>
      </c>
      <c r="K17" s="63">
        <v>22</v>
      </c>
      <c r="L17" s="63">
        <v>21.3</v>
      </c>
      <c r="M17" s="63">
        <v>21</v>
      </c>
      <c r="N17" s="64">
        <v>21</v>
      </c>
      <c r="O17" s="64">
        <v>20</v>
      </c>
      <c r="P17" s="64">
        <v>19</v>
      </c>
    </row>
    <row r="18" spans="2:16" ht="18.75">
      <c r="B18" s="8"/>
      <c r="C18" s="8" t="s">
        <v>56</v>
      </c>
      <c r="D18" s="9"/>
      <c r="E18" s="18"/>
      <c r="F18" s="18"/>
      <c r="G18" s="18"/>
      <c r="H18" s="18"/>
      <c r="I18" s="18"/>
      <c r="J18" s="18"/>
      <c r="K18" s="18"/>
      <c r="L18" s="18"/>
      <c r="M18" s="18"/>
      <c r="N18" s="85"/>
      <c r="O18" s="85"/>
      <c r="P18" s="85"/>
    </row>
    <row r="19" spans="2:16" ht="33.75" customHeight="1">
      <c r="B19" s="12">
        <v>8</v>
      </c>
      <c r="C19" s="12" t="s">
        <v>53</v>
      </c>
      <c r="D19" s="9" t="s">
        <v>46</v>
      </c>
      <c r="E19" s="18"/>
      <c r="F19" s="18"/>
      <c r="G19" s="18"/>
      <c r="H19" s="18"/>
      <c r="I19" s="18"/>
      <c r="J19" s="18"/>
      <c r="K19" s="18"/>
      <c r="L19" s="18"/>
      <c r="M19" s="18"/>
      <c r="N19" s="85"/>
      <c r="O19" s="85"/>
      <c r="P19" s="85"/>
    </row>
    <row r="20" spans="2:16" ht="18.75" customHeight="1">
      <c r="B20" s="8"/>
      <c r="C20" s="8" t="s">
        <v>54</v>
      </c>
      <c r="D20" s="9"/>
      <c r="E20" s="10">
        <v>100.9</v>
      </c>
      <c r="F20" s="10">
        <v>101.3</v>
      </c>
      <c r="G20" s="10">
        <v>101.5</v>
      </c>
      <c r="H20" s="10">
        <v>101</v>
      </c>
      <c r="I20" s="10">
        <v>101.6</v>
      </c>
      <c r="J20" s="10">
        <v>102</v>
      </c>
      <c r="K20" s="10">
        <v>101.5</v>
      </c>
      <c r="L20" s="10">
        <v>101.9</v>
      </c>
      <c r="M20" s="10">
        <v>102.2</v>
      </c>
      <c r="N20" s="67">
        <v>101</v>
      </c>
      <c r="O20" s="67">
        <v>102.3</v>
      </c>
      <c r="P20" s="67">
        <v>102.9</v>
      </c>
    </row>
    <row r="21" spans="2:16" ht="56.25">
      <c r="B21" s="12">
        <v>9</v>
      </c>
      <c r="C21" s="12" t="s">
        <v>67</v>
      </c>
      <c r="D21" s="9" t="s">
        <v>52</v>
      </c>
      <c r="E21" s="18">
        <v>3</v>
      </c>
      <c r="F21" s="18">
        <v>3.3</v>
      </c>
      <c r="G21" s="18">
        <v>3.3</v>
      </c>
      <c r="H21" s="18">
        <v>3.1</v>
      </c>
      <c r="I21" s="18">
        <v>3.3</v>
      </c>
      <c r="J21" s="18">
        <v>3.3</v>
      </c>
      <c r="K21" s="18">
        <v>3.2</v>
      </c>
      <c r="L21" s="18">
        <v>3.4</v>
      </c>
      <c r="M21" s="18">
        <v>3.4</v>
      </c>
      <c r="N21" s="46">
        <v>3.3</v>
      </c>
      <c r="O21" s="46">
        <v>3.5</v>
      </c>
      <c r="P21" s="46">
        <v>3.6</v>
      </c>
    </row>
    <row r="22" spans="2:16" ht="39.75" customHeight="1">
      <c r="B22" s="12">
        <v>10</v>
      </c>
      <c r="C22" s="12" t="s">
        <v>65</v>
      </c>
      <c r="D22" s="9" t="s">
        <v>46</v>
      </c>
      <c r="E22" s="18">
        <v>102.6</v>
      </c>
      <c r="F22" s="18">
        <v>102.7</v>
      </c>
      <c r="G22" s="18">
        <v>103</v>
      </c>
      <c r="H22" s="18">
        <f aca="true" t="shared" si="1" ref="H22:P22">H21/H23/E21*10000</f>
        <v>102.00723922342875</v>
      </c>
      <c r="I22" s="18">
        <f t="shared" si="1"/>
        <v>99.60159362549801</v>
      </c>
      <c r="J22" s="18">
        <f t="shared" si="1"/>
        <v>99.8003992015968</v>
      </c>
      <c r="K22" s="18">
        <f t="shared" si="1"/>
        <v>102.50824871063843</v>
      </c>
      <c r="L22" s="18">
        <f t="shared" si="1"/>
        <v>101.90930072235712</v>
      </c>
      <c r="M22" s="18">
        <f t="shared" si="1"/>
        <v>102.51771445801296</v>
      </c>
      <c r="N22" s="46">
        <f t="shared" si="1"/>
        <v>101.90217391304346</v>
      </c>
      <c r="O22" s="46">
        <f t="shared" si="1"/>
        <v>102.12418300653594</v>
      </c>
      <c r="P22" s="46">
        <f t="shared" si="1"/>
        <v>104.42046641141664</v>
      </c>
    </row>
    <row r="23" spans="2:16" ht="43.5" customHeight="1">
      <c r="B23" s="12">
        <v>11</v>
      </c>
      <c r="C23" s="12" t="s">
        <v>66</v>
      </c>
      <c r="D23" s="9" t="s">
        <v>46</v>
      </c>
      <c r="E23" s="18">
        <v>100.8</v>
      </c>
      <c r="F23" s="18">
        <v>100.5</v>
      </c>
      <c r="G23" s="18">
        <v>100.4</v>
      </c>
      <c r="H23" s="18">
        <v>101.3</v>
      </c>
      <c r="I23" s="18">
        <v>100.4</v>
      </c>
      <c r="J23" s="18">
        <v>100.2</v>
      </c>
      <c r="K23" s="18">
        <v>100.7</v>
      </c>
      <c r="L23" s="18">
        <v>101.1</v>
      </c>
      <c r="M23" s="18">
        <v>100.5</v>
      </c>
      <c r="N23" s="46">
        <v>101.2</v>
      </c>
      <c r="O23" s="46">
        <v>100.8</v>
      </c>
      <c r="P23" s="46">
        <v>101.4</v>
      </c>
    </row>
    <row r="24" spans="2:16" ht="24" customHeight="1">
      <c r="B24" s="8"/>
      <c r="C24" s="8" t="s">
        <v>55</v>
      </c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86"/>
      <c r="O24" s="86"/>
      <c r="P24" s="86"/>
    </row>
    <row r="25" spans="2:26" ht="56.25">
      <c r="B25" s="12">
        <v>12</v>
      </c>
      <c r="C25" s="12" t="s">
        <v>67</v>
      </c>
      <c r="D25" s="9" t="s">
        <v>52</v>
      </c>
      <c r="E25" s="18">
        <v>3620</v>
      </c>
      <c r="F25" s="18">
        <v>4300</v>
      </c>
      <c r="G25" s="18">
        <v>4460</v>
      </c>
      <c r="H25" s="18">
        <v>3735</v>
      </c>
      <c r="I25" s="18">
        <v>4435</v>
      </c>
      <c r="J25" s="18">
        <v>4585</v>
      </c>
      <c r="K25" s="18">
        <v>3844</v>
      </c>
      <c r="L25" s="18">
        <v>4576</v>
      </c>
      <c r="M25" s="18">
        <v>4728</v>
      </c>
      <c r="N25" s="46">
        <v>3960</v>
      </c>
      <c r="O25" s="18">
        <v>4725</v>
      </c>
      <c r="P25" s="18">
        <v>4880</v>
      </c>
      <c r="Q25" s="26"/>
      <c r="R25" s="26"/>
      <c r="S25" s="26"/>
      <c r="T25" s="26"/>
      <c r="U25" s="26"/>
      <c r="V25" s="26"/>
      <c r="W25" s="26"/>
      <c r="X25" s="26"/>
      <c r="Y25" s="26"/>
      <c r="Z25" s="24"/>
    </row>
    <row r="26" spans="2:25" ht="32.25" customHeight="1">
      <c r="B26" s="12">
        <v>13</v>
      </c>
      <c r="C26" s="12" t="s">
        <v>65</v>
      </c>
      <c r="D26" s="9" t="s">
        <v>69</v>
      </c>
      <c r="E26" s="18">
        <v>100.1</v>
      </c>
      <c r="F26" s="18">
        <v>100.3</v>
      </c>
      <c r="G26" s="18">
        <v>100.1</v>
      </c>
      <c r="H26" s="18">
        <f aca="true" t="shared" si="2" ref="H26:M26">H25/H27/E25*10000</f>
        <v>100.07448649865228</v>
      </c>
      <c r="I26" s="18">
        <f>I25/I27/F25*10000</f>
        <v>100.23278414355774</v>
      </c>
      <c r="J26" s="18">
        <f t="shared" si="2"/>
        <v>100.2953078858143</v>
      </c>
      <c r="K26" s="18">
        <f t="shared" si="2"/>
        <v>100.01782315527089</v>
      </c>
      <c r="L26" s="18">
        <f t="shared" si="2"/>
        <v>100.66268870129511</v>
      </c>
      <c r="M26" s="18">
        <f t="shared" si="2"/>
        <v>100.8004553929203</v>
      </c>
      <c r="N26" s="46">
        <f>N25/N27/K25*10000</f>
        <v>100.01717466635685</v>
      </c>
      <c r="O26" s="46">
        <f>O25/O27/L25*10000</f>
        <v>100.34608248893963</v>
      </c>
      <c r="P26" s="46">
        <f>P25/P27/M25*10000</f>
        <v>100.50135347314554</v>
      </c>
      <c r="Q26" s="27"/>
      <c r="R26" s="27"/>
      <c r="S26" s="27"/>
      <c r="T26" s="27"/>
      <c r="U26" s="27"/>
      <c r="V26" s="27"/>
      <c r="W26" s="27"/>
      <c r="X26" s="27"/>
      <c r="Y26" s="27"/>
    </row>
    <row r="27" spans="2:26" ht="30.75" customHeight="1">
      <c r="B27" s="12">
        <v>14</v>
      </c>
      <c r="C27" s="12" t="s">
        <v>68</v>
      </c>
      <c r="D27" s="9" t="s">
        <v>46</v>
      </c>
      <c r="E27" s="18">
        <v>103.2</v>
      </c>
      <c r="F27" s="18">
        <v>103</v>
      </c>
      <c r="G27" s="18">
        <v>102.8</v>
      </c>
      <c r="H27" s="18">
        <v>103.1</v>
      </c>
      <c r="I27" s="18">
        <v>102.9</v>
      </c>
      <c r="J27" s="18">
        <v>102.5</v>
      </c>
      <c r="K27" s="18">
        <v>102.9</v>
      </c>
      <c r="L27" s="18">
        <v>102.5</v>
      </c>
      <c r="M27" s="18">
        <v>102.3</v>
      </c>
      <c r="N27" s="46">
        <v>103</v>
      </c>
      <c r="O27" s="18">
        <v>102.9</v>
      </c>
      <c r="P27" s="18">
        <v>102.7</v>
      </c>
      <c r="Q27" s="28"/>
      <c r="R27" s="28"/>
      <c r="S27" s="28"/>
      <c r="T27" s="28"/>
      <c r="U27" s="28"/>
      <c r="V27" s="28"/>
      <c r="W27" s="28"/>
      <c r="X27" s="28"/>
      <c r="Y27" s="28"/>
      <c r="Z27" s="25"/>
    </row>
    <row r="28" spans="2:16" ht="51" customHeight="1">
      <c r="B28" s="8"/>
      <c r="C28" s="34" t="s">
        <v>111</v>
      </c>
      <c r="D28" s="35"/>
      <c r="E28" s="10"/>
      <c r="F28" s="10"/>
      <c r="G28" s="10"/>
      <c r="H28" s="10"/>
      <c r="I28" s="10"/>
      <c r="J28" s="10"/>
      <c r="K28" s="10"/>
      <c r="L28" s="10"/>
      <c r="M28" s="10"/>
      <c r="N28" s="86"/>
      <c r="O28" s="86"/>
      <c r="P28" s="86"/>
    </row>
    <row r="29" spans="2:16" ht="96" customHeight="1">
      <c r="B29" s="12">
        <v>15</v>
      </c>
      <c r="C29" s="36" t="s">
        <v>112</v>
      </c>
      <c r="D29" s="35" t="s">
        <v>52</v>
      </c>
      <c r="E29" s="18">
        <v>862.1</v>
      </c>
      <c r="F29" s="18">
        <v>880.5</v>
      </c>
      <c r="G29" s="18">
        <v>882</v>
      </c>
      <c r="H29" s="18">
        <v>899</v>
      </c>
      <c r="I29" s="18">
        <v>915</v>
      </c>
      <c r="J29" s="18">
        <v>917</v>
      </c>
      <c r="K29" s="18">
        <v>935</v>
      </c>
      <c r="L29" s="18">
        <v>952</v>
      </c>
      <c r="M29" s="18">
        <v>954</v>
      </c>
      <c r="N29" s="46">
        <v>978</v>
      </c>
      <c r="O29" s="46">
        <v>994</v>
      </c>
      <c r="P29" s="46">
        <v>997</v>
      </c>
    </row>
    <row r="30" spans="2:16" ht="40.5" customHeight="1">
      <c r="B30" s="12">
        <v>16</v>
      </c>
      <c r="C30" s="12" t="s">
        <v>70</v>
      </c>
      <c r="D30" s="9" t="s">
        <v>69</v>
      </c>
      <c r="E30" s="18">
        <f>E29/E31/825*10000</f>
        <v>99.99710018848776</v>
      </c>
      <c r="F30" s="18">
        <f>F29/F31/845*10000</f>
        <v>100.09719830158758</v>
      </c>
      <c r="G30" s="18">
        <f>G29/G31/848*10000</f>
        <v>100.2017668229905</v>
      </c>
      <c r="H30" s="18">
        <f aca="true" t="shared" si="3" ref="H30:P30">H29/H31/E29*10000</f>
        <v>99.98106031749492</v>
      </c>
      <c r="I30" s="18">
        <f t="shared" si="3"/>
        <v>100.11390007648046</v>
      </c>
      <c r="J30" s="18">
        <f t="shared" si="3"/>
        <v>100.45241929299901</v>
      </c>
      <c r="K30" s="18">
        <f t="shared" si="3"/>
        <v>100.00427825789339</v>
      </c>
      <c r="L30" s="18">
        <f t="shared" si="3"/>
        <v>100.23479368689262</v>
      </c>
      <c r="M30" s="18">
        <f t="shared" si="3"/>
        <v>100.5168081172064</v>
      </c>
      <c r="N30" s="46">
        <f t="shared" si="3"/>
        <v>100.09467031701762</v>
      </c>
      <c r="O30" s="46">
        <f t="shared" si="3"/>
        <v>100.29948578855175</v>
      </c>
      <c r="P30" s="46">
        <f t="shared" si="3"/>
        <v>100.97327297217919</v>
      </c>
    </row>
    <row r="31" spans="2:16" ht="31.5" customHeight="1">
      <c r="B31" s="12">
        <v>17</v>
      </c>
      <c r="C31" s="12" t="s">
        <v>66</v>
      </c>
      <c r="D31" s="9" t="s">
        <v>46</v>
      </c>
      <c r="E31" s="18">
        <v>104.5</v>
      </c>
      <c r="F31" s="18">
        <v>104.1</v>
      </c>
      <c r="G31" s="18">
        <v>103.8</v>
      </c>
      <c r="H31" s="18">
        <v>104.3</v>
      </c>
      <c r="I31" s="18">
        <v>103.8</v>
      </c>
      <c r="J31" s="18">
        <v>103.5</v>
      </c>
      <c r="K31" s="18">
        <v>104</v>
      </c>
      <c r="L31" s="18">
        <v>103.8</v>
      </c>
      <c r="M31" s="18">
        <v>103.5</v>
      </c>
      <c r="N31" s="46">
        <v>104.5</v>
      </c>
      <c r="O31" s="46">
        <v>104.1</v>
      </c>
      <c r="P31" s="46">
        <v>103.5</v>
      </c>
    </row>
    <row r="32" spans="2:16" ht="64.5" customHeight="1">
      <c r="B32" s="12"/>
      <c r="C32" s="34" t="s">
        <v>113</v>
      </c>
      <c r="D32" s="9"/>
      <c r="E32" s="10"/>
      <c r="F32" s="10"/>
      <c r="G32" s="10"/>
      <c r="H32" s="10"/>
      <c r="I32" s="10"/>
      <c r="J32" s="10"/>
      <c r="K32" s="10"/>
      <c r="L32" s="10"/>
      <c r="M32" s="10"/>
      <c r="N32" s="86"/>
      <c r="O32" s="86"/>
      <c r="P32" s="86"/>
    </row>
    <row r="33" spans="2:16" ht="72.75" customHeight="1">
      <c r="B33" s="12">
        <v>18</v>
      </c>
      <c r="C33" s="36" t="s">
        <v>114</v>
      </c>
      <c r="D33" s="35" t="s">
        <v>52</v>
      </c>
      <c r="E33" s="18">
        <v>140.3</v>
      </c>
      <c r="F33" s="18">
        <v>144</v>
      </c>
      <c r="G33" s="18">
        <v>146</v>
      </c>
      <c r="H33" s="18">
        <v>145.6</v>
      </c>
      <c r="I33" s="18">
        <v>150.2</v>
      </c>
      <c r="J33" s="18">
        <v>152</v>
      </c>
      <c r="K33" s="18">
        <v>151.4</v>
      </c>
      <c r="L33" s="18">
        <v>156.5</v>
      </c>
      <c r="M33" s="18">
        <v>158.3</v>
      </c>
      <c r="N33" s="46">
        <v>157.3</v>
      </c>
      <c r="O33" s="46">
        <v>163</v>
      </c>
      <c r="P33" s="46">
        <v>165</v>
      </c>
    </row>
    <row r="34" spans="2:16" ht="31.5" customHeight="1">
      <c r="B34" s="12">
        <v>19</v>
      </c>
      <c r="C34" s="12" t="s">
        <v>70</v>
      </c>
      <c r="D34" s="9" t="s">
        <v>69</v>
      </c>
      <c r="E34" s="18">
        <f>E33/E35/135.2*10000</f>
        <v>98.92487068552187</v>
      </c>
      <c r="F34" s="18">
        <f>F33/F35/139*10000</f>
        <v>99.13600220302227</v>
      </c>
      <c r="G34" s="18">
        <f>G33/G35/140*10000</f>
        <v>100.0822593912805</v>
      </c>
      <c r="H34" s="18">
        <f aca="true" t="shared" si="4" ref="H34:O34">H33/H35/E33*10000</f>
        <v>99.02444597998836</v>
      </c>
      <c r="I34" s="18">
        <f>I33/I35/F33*10000</f>
        <v>100.00532651539363</v>
      </c>
      <c r="J34" s="18">
        <f t="shared" si="4"/>
        <v>100.1053740779768</v>
      </c>
      <c r="K34" s="18">
        <f t="shared" si="4"/>
        <v>99.50575740049426</v>
      </c>
      <c r="L34" s="18">
        <f t="shared" si="4"/>
        <v>99.9946328759351</v>
      </c>
      <c r="M34" s="18">
        <f t="shared" si="4"/>
        <v>100.13917004048584</v>
      </c>
      <c r="N34" s="46">
        <f t="shared" si="4"/>
        <v>99.61357784360985</v>
      </c>
      <c r="O34" s="46">
        <f t="shared" si="4"/>
        <v>100.05125324936394</v>
      </c>
      <c r="P34" s="46">
        <f>P33/P35/M33*10000</f>
        <v>100.22352884007968</v>
      </c>
    </row>
    <row r="35" spans="2:16" ht="31.5" customHeight="1">
      <c r="B35" s="12">
        <v>20</v>
      </c>
      <c r="C35" s="12" t="s">
        <v>66</v>
      </c>
      <c r="D35" s="9" t="s">
        <v>46</v>
      </c>
      <c r="E35" s="54">
        <v>104.9</v>
      </c>
      <c r="F35" s="54">
        <v>104.5</v>
      </c>
      <c r="G35" s="54">
        <v>104.2</v>
      </c>
      <c r="H35" s="54">
        <v>104.8</v>
      </c>
      <c r="I35" s="54">
        <v>104.3</v>
      </c>
      <c r="J35" s="54">
        <v>104</v>
      </c>
      <c r="K35" s="54">
        <v>104.5</v>
      </c>
      <c r="L35" s="54">
        <v>104.2</v>
      </c>
      <c r="M35" s="54">
        <v>104</v>
      </c>
      <c r="N35" s="46">
        <v>104.3</v>
      </c>
      <c r="O35" s="46">
        <v>104.1</v>
      </c>
      <c r="P35" s="46">
        <v>104</v>
      </c>
    </row>
    <row r="36" spans="2:16" ht="20.25" customHeight="1">
      <c r="B36" s="8"/>
      <c r="C36" s="8" t="s">
        <v>57</v>
      </c>
      <c r="D36" s="9"/>
      <c r="E36" s="69"/>
      <c r="F36" s="69"/>
      <c r="G36" s="69"/>
      <c r="H36" s="69"/>
      <c r="I36" s="69"/>
      <c r="J36" s="69"/>
      <c r="K36" s="69"/>
      <c r="L36" s="69"/>
      <c r="M36" s="69"/>
      <c r="N36" s="86"/>
      <c r="O36" s="86"/>
      <c r="P36" s="86"/>
    </row>
    <row r="37" spans="2:16" ht="27.75" customHeight="1">
      <c r="B37" s="13">
        <v>21</v>
      </c>
      <c r="C37" s="13" t="s">
        <v>0</v>
      </c>
      <c r="D37" s="14" t="s">
        <v>1</v>
      </c>
      <c r="E37" s="18">
        <v>13080</v>
      </c>
      <c r="F37" s="18">
        <v>13575</v>
      </c>
      <c r="G37" s="18">
        <v>13875</v>
      </c>
      <c r="H37" s="18">
        <v>13232</v>
      </c>
      <c r="I37" s="18">
        <v>13701</v>
      </c>
      <c r="J37" s="18">
        <v>13997</v>
      </c>
      <c r="K37" s="18">
        <v>13380</v>
      </c>
      <c r="L37" s="18">
        <v>13855</v>
      </c>
      <c r="M37" s="18">
        <v>14150</v>
      </c>
      <c r="N37" s="46">
        <v>13506</v>
      </c>
      <c r="O37" s="46">
        <v>14010</v>
      </c>
      <c r="P37" s="46">
        <v>14355</v>
      </c>
    </row>
    <row r="38" spans="2:16" ht="48.75" customHeight="1">
      <c r="B38" s="12">
        <v>22</v>
      </c>
      <c r="C38" s="12" t="s">
        <v>2</v>
      </c>
      <c r="D38" s="9" t="s">
        <v>18</v>
      </c>
      <c r="E38" s="18">
        <v>100.73161340007701</v>
      </c>
      <c r="F38" s="18">
        <v>100.6157013859396</v>
      </c>
      <c r="G38" s="18">
        <v>100.54362397626663</v>
      </c>
      <c r="H38" s="18">
        <v>100.16047476307263</v>
      </c>
      <c r="I38" s="18">
        <v>100.22659066095342</v>
      </c>
      <c r="J38" s="18">
        <v>100.37739231769082</v>
      </c>
      <c r="K38" s="18">
        <v>100.1173273312821</v>
      </c>
      <c r="L38" s="18">
        <v>100.12277776934688</v>
      </c>
      <c r="M38" s="18">
        <v>100.5901406733568</v>
      </c>
      <c r="N38" s="46">
        <v>100.1405794006691</v>
      </c>
      <c r="O38" s="46">
        <v>100.61565144325287</v>
      </c>
      <c r="P38" s="46">
        <v>101.34741583504834</v>
      </c>
    </row>
    <row r="39" spans="2:16" ht="37.5">
      <c r="B39" s="12">
        <v>23</v>
      </c>
      <c r="C39" s="12" t="s">
        <v>3</v>
      </c>
      <c r="D39" s="9" t="s">
        <v>46</v>
      </c>
      <c r="E39" s="18">
        <v>100</v>
      </c>
      <c r="F39" s="18">
        <v>100.2</v>
      </c>
      <c r="G39" s="18">
        <v>100.4</v>
      </c>
      <c r="H39" s="18">
        <v>101</v>
      </c>
      <c r="I39" s="18">
        <v>100.7</v>
      </c>
      <c r="J39" s="18">
        <v>100.5</v>
      </c>
      <c r="K39" s="18">
        <v>101</v>
      </c>
      <c r="L39" s="18">
        <v>101</v>
      </c>
      <c r="M39" s="18">
        <v>100.5</v>
      </c>
      <c r="N39" s="46">
        <v>100.8</v>
      </c>
      <c r="O39" s="46">
        <v>100.5</v>
      </c>
      <c r="P39" s="46">
        <v>100.1</v>
      </c>
    </row>
    <row r="40" spans="2:16" ht="37.5">
      <c r="B40" s="12"/>
      <c r="C40" s="12" t="s">
        <v>4</v>
      </c>
      <c r="D40" s="9"/>
      <c r="E40" s="18"/>
      <c r="F40" s="18"/>
      <c r="G40" s="18"/>
      <c r="H40" s="18"/>
      <c r="I40" s="18"/>
      <c r="J40" s="18"/>
      <c r="K40" s="18"/>
      <c r="L40" s="18"/>
      <c r="M40" s="18"/>
      <c r="N40" s="46"/>
      <c r="O40" s="46"/>
      <c r="P40" s="46"/>
    </row>
    <row r="41" spans="2:16" ht="20.25" customHeight="1">
      <c r="B41" s="12">
        <v>24</v>
      </c>
      <c r="C41" s="12" t="s">
        <v>5</v>
      </c>
      <c r="D41" s="9" t="s">
        <v>6</v>
      </c>
      <c r="E41" s="18">
        <v>11905</v>
      </c>
      <c r="F41" s="18">
        <v>12380</v>
      </c>
      <c r="G41" s="18">
        <v>12675</v>
      </c>
      <c r="H41" s="18">
        <v>12050</v>
      </c>
      <c r="I41" s="18">
        <v>12500</v>
      </c>
      <c r="J41" s="18">
        <v>12790</v>
      </c>
      <c r="K41" s="18">
        <v>12190</v>
      </c>
      <c r="L41" s="18">
        <v>12645</v>
      </c>
      <c r="M41" s="18">
        <v>12930</v>
      </c>
      <c r="N41" s="46">
        <v>12305</v>
      </c>
      <c r="O41" s="46">
        <v>12790</v>
      </c>
      <c r="P41" s="46">
        <v>13125</v>
      </c>
    </row>
    <row r="42" spans="2:16" ht="47.25" customHeight="1">
      <c r="B42" s="12">
        <v>25</v>
      </c>
      <c r="C42" s="12" t="s">
        <v>7</v>
      </c>
      <c r="D42" s="9" t="s">
        <v>18</v>
      </c>
      <c r="E42" s="18">
        <v>100.7617435463394</v>
      </c>
      <c r="F42" s="18">
        <v>100.35362900365789</v>
      </c>
      <c r="G42" s="18">
        <v>100.89512081543954</v>
      </c>
      <c r="H42" s="18">
        <v>100.91522995063528</v>
      </c>
      <c r="I42" s="18">
        <v>100.26743329809266</v>
      </c>
      <c r="J42" s="18">
        <v>100.50527672348082</v>
      </c>
      <c r="K42" s="18">
        <v>100.45861541821358</v>
      </c>
      <c r="L42" s="18">
        <v>100.75697211155378</v>
      </c>
      <c r="M42" s="18">
        <v>100.892819521239</v>
      </c>
      <c r="N42" s="46">
        <v>100.14225816112608</v>
      </c>
      <c r="O42" s="46">
        <v>100.94480868235848</v>
      </c>
      <c r="P42" s="46">
        <v>101.10370582634658</v>
      </c>
    </row>
    <row r="43" spans="2:16" ht="39.75" customHeight="1">
      <c r="B43" s="12">
        <v>26</v>
      </c>
      <c r="C43" s="12" t="s">
        <v>8</v>
      </c>
      <c r="D43" s="9" t="s">
        <v>46</v>
      </c>
      <c r="E43" s="18">
        <v>100</v>
      </c>
      <c r="F43" s="18">
        <v>100.5</v>
      </c>
      <c r="G43" s="18">
        <v>100.1</v>
      </c>
      <c r="H43" s="18">
        <v>100.3</v>
      </c>
      <c r="I43" s="18">
        <v>100.7</v>
      </c>
      <c r="J43" s="18">
        <v>100.4</v>
      </c>
      <c r="K43" s="18">
        <v>100.7</v>
      </c>
      <c r="L43" s="18">
        <v>100.4</v>
      </c>
      <c r="M43" s="18">
        <v>100.2</v>
      </c>
      <c r="N43" s="46">
        <v>100.8</v>
      </c>
      <c r="O43" s="46">
        <v>100.2</v>
      </c>
      <c r="P43" s="46">
        <v>100.4</v>
      </c>
    </row>
    <row r="44" spans="2:16" ht="31.5" customHeight="1">
      <c r="B44" s="12">
        <v>27</v>
      </c>
      <c r="C44" s="12" t="s">
        <v>9</v>
      </c>
      <c r="D44" s="9" t="s">
        <v>6</v>
      </c>
      <c r="E44" s="18">
        <v>1175</v>
      </c>
      <c r="F44" s="18">
        <v>1195</v>
      </c>
      <c r="G44" s="18">
        <v>1200</v>
      </c>
      <c r="H44" s="18">
        <v>1182</v>
      </c>
      <c r="I44" s="18">
        <v>1201</v>
      </c>
      <c r="J44" s="18">
        <v>1207</v>
      </c>
      <c r="K44" s="18">
        <v>1190</v>
      </c>
      <c r="L44" s="18">
        <v>1210</v>
      </c>
      <c r="M44" s="18">
        <v>1220</v>
      </c>
      <c r="N44" s="46">
        <v>1201</v>
      </c>
      <c r="O44" s="46">
        <v>1220</v>
      </c>
      <c r="P44" s="46">
        <v>1230</v>
      </c>
    </row>
    <row r="45" spans="2:16" ht="48.75" customHeight="1">
      <c r="B45" s="12">
        <v>28</v>
      </c>
      <c r="C45" s="12" t="s">
        <v>10</v>
      </c>
      <c r="D45" s="9" t="s">
        <v>18</v>
      </c>
      <c r="E45" s="18">
        <v>100.0272414615044</v>
      </c>
      <c r="F45" s="18">
        <v>100.21972861000688</v>
      </c>
      <c r="G45" s="18">
        <v>100.31809194989113</v>
      </c>
      <c r="H45" s="18">
        <v>100.09526833915528</v>
      </c>
      <c r="I45" s="18">
        <v>100.10168530897332</v>
      </c>
      <c r="J45" s="18">
        <v>100.38256819693946</v>
      </c>
      <c r="K45" s="18">
        <v>100.47586721649762</v>
      </c>
      <c r="L45" s="18">
        <v>100.34798358605543</v>
      </c>
      <c r="M45" s="18">
        <v>101.07705053852527</v>
      </c>
      <c r="N45" s="46">
        <v>100.62250224117565</v>
      </c>
      <c r="O45" s="46">
        <v>100.32482217014103</v>
      </c>
      <c r="P45" s="46">
        <v>100.31808172253487</v>
      </c>
    </row>
    <row r="46" spans="2:16" ht="31.5" customHeight="1">
      <c r="B46" s="12">
        <v>29</v>
      </c>
      <c r="C46" s="12" t="s">
        <v>11</v>
      </c>
      <c r="D46" s="9" t="s">
        <v>46</v>
      </c>
      <c r="E46" s="18">
        <v>100.4</v>
      </c>
      <c r="F46" s="18">
        <v>100.2</v>
      </c>
      <c r="G46" s="18">
        <v>100.1</v>
      </c>
      <c r="H46" s="18">
        <v>100.5</v>
      </c>
      <c r="I46" s="18">
        <v>100.4</v>
      </c>
      <c r="J46" s="18">
        <v>100.2</v>
      </c>
      <c r="K46" s="18">
        <v>100.2</v>
      </c>
      <c r="L46" s="18">
        <v>100.4</v>
      </c>
      <c r="M46" s="18">
        <v>100</v>
      </c>
      <c r="N46" s="46">
        <v>100.3</v>
      </c>
      <c r="O46" s="46">
        <v>100.5</v>
      </c>
      <c r="P46" s="46">
        <v>100.5</v>
      </c>
    </row>
    <row r="47" spans="2:16" ht="24" customHeight="1">
      <c r="B47" s="8"/>
      <c r="C47" s="8" t="s">
        <v>58</v>
      </c>
      <c r="D47" s="9"/>
      <c r="E47" s="10"/>
      <c r="F47" s="10"/>
      <c r="G47" s="10"/>
      <c r="H47" s="10"/>
      <c r="I47" s="10"/>
      <c r="J47" s="10"/>
      <c r="K47" s="10"/>
      <c r="L47" s="10"/>
      <c r="M47" s="10"/>
      <c r="N47" s="86"/>
      <c r="O47" s="86"/>
      <c r="P47" s="86"/>
    </row>
    <row r="48" spans="2:16" ht="75">
      <c r="B48" s="12">
        <v>30</v>
      </c>
      <c r="C48" s="12" t="s">
        <v>12</v>
      </c>
      <c r="D48" s="9" t="s">
        <v>13</v>
      </c>
      <c r="E48" s="61">
        <v>718</v>
      </c>
      <c r="F48" s="61">
        <v>727</v>
      </c>
      <c r="G48" s="61">
        <v>732</v>
      </c>
      <c r="H48" s="61">
        <v>718</v>
      </c>
      <c r="I48" s="61">
        <v>730</v>
      </c>
      <c r="J48" s="61">
        <v>735</v>
      </c>
      <c r="K48" s="61">
        <v>718</v>
      </c>
      <c r="L48" s="61">
        <v>735</v>
      </c>
      <c r="M48" s="61">
        <v>738</v>
      </c>
      <c r="N48" s="61">
        <v>720</v>
      </c>
      <c r="O48" s="61">
        <v>735</v>
      </c>
      <c r="P48" s="61">
        <v>740</v>
      </c>
    </row>
    <row r="49" spans="2:16" ht="56.25">
      <c r="B49" s="12">
        <v>31</v>
      </c>
      <c r="C49" s="12" t="s">
        <v>14</v>
      </c>
      <c r="D49" s="9" t="s">
        <v>15</v>
      </c>
      <c r="E49" s="62">
        <v>100</v>
      </c>
      <c r="F49" s="62">
        <v>100</v>
      </c>
      <c r="G49" s="62">
        <v>100</v>
      </c>
      <c r="H49" s="62">
        <v>100</v>
      </c>
      <c r="I49" s="62">
        <v>100</v>
      </c>
      <c r="J49" s="62">
        <v>100</v>
      </c>
      <c r="K49" s="62">
        <v>100</v>
      </c>
      <c r="L49" s="62">
        <v>100</v>
      </c>
      <c r="M49" s="65">
        <v>100</v>
      </c>
      <c r="N49" s="66">
        <v>100</v>
      </c>
      <c r="O49" s="66">
        <v>100</v>
      </c>
      <c r="P49" s="66">
        <v>100</v>
      </c>
    </row>
    <row r="50" spans="2:16" ht="21.75" customHeight="1">
      <c r="B50" s="8"/>
      <c r="C50" s="8" t="s">
        <v>59</v>
      </c>
      <c r="D50" s="9"/>
      <c r="E50" s="69"/>
      <c r="F50" s="69"/>
      <c r="G50" s="69"/>
      <c r="H50" s="69"/>
      <c r="I50" s="69"/>
      <c r="J50" s="69"/>
      <c r="K50" s="69"/>
      <c r="L50" s="69"/>
      <c r="M50" s="69"/>
      <c r="N50" s="86"/>
      <c r="O50" s="86"/>
      <c r="P50" s="86"/>
    </row>
    <row r="51" spans="2:16" ht="41.25" customHeight="1">
      <c r="B51" s="13">
        <v>32</v>
      </c>
      <c r="C51" s="13" t="s">
        <v>19</v>
      </c>
      <c r="D51" s="14" t="s">
        <v>61</v>
      </c>
      <c r="E51" s="55">
        <v>7.2</v>
      </c>
      <c r="F51" s="55">
        <v>8.5</v>
      </c>
      <c r="G51" s="55">
        <v>8.7</v>
      </c>
      <c r="H51" s="55">
        <v>7.5</v>
      </c>
      <c r="I51" s="55">
        <v>9</v>
      </c>
      <c r="J51" s="55">
        <v>9.3</v>
      </c>
      <c r="K51" s="55">
        <v>8</v>
      </c>
      <c r="L51" s="55">
        <v>9.6</v>
      </c>
      <c r="M51" s="55">
        <v>10</v>
      </c>
      <c r="N51" s="64">
        <v>8.5</v>
      </c>
      <c r="O51" s="64">
        <v>10</v>
      </c>
      <c r="P51" s="64">
        <v>10.9</v>
      </c>
    </row>
    <row r="52" spans="2:16" ht="40.5" customHeight="1">
      <c r="B52" s="13">
        <v>33</v>
      </c>
      <c r="C52" s="13" t="s">
        <v>60</v>
      </c>
      <c r="D52" s="14" t="s">
        <v>61</v>
      </c>
      <c r="E52" s="55">
        <v>7.2</v>
      </c>
      <c r="F52" s="55">
        <v>8.5</v>
      </c>
      <c r="G52" s="55">
        <v>8.7</v>
      </c>
      <c r="H52" s="55">
        <v>7.5</v>
      </c>
      <c r="I52" s="55">
        <v>9</v>
      </c>
      <c r="J52" s="55">
        <v>9.3</v>
      </c>
      <c r="K52" s="55">
        <v>8</v>
      </c>
      <c r="L52" s="55">
        <v>9.6</v>
      </c>
      <c r="M52" s="55">
        <v>10</v>
      </c>
      <c r="N52" s="64">
        <v>8.5</v>
      </c>
      <c r="O52" s="64">
        <v>10</v>
      </c>
      <c r="P52" s="64">
        <v>10.9</v>
      </c>
    </row>
    <row r="53" spans="2:16" ht="20.25" customHeight="1">
      <c r="B53" s="8"/>
      <c r="C53" s="8" t="s">
        <v>71</v>
      </c>
      <c r="D53" s="9"/>
      <c r="E53" s="10"/>
      <c r="F53" s="10"/>
      <c r="G53" s="10"/>
      <c r="H53" s="10"/>
      <c r="I53" s="10"/>
      <c r="J53" s="10"/>
      <c r="K53" s="10"/>
      <c r="L53" s="10"/>
      <c r="M53" s="10"/>
      <c r="N53" s="86"/>
      <c r="O53" s="86"/>
      <c r="P53" s="86"/>
    </row>
    <row r="54" spans="2:16" ht="48" customHeight="1">
      <c r="B54" s="13">
        <v>34</v>
      </c>
      <c r="C54" s="13" t="s">
        <v>21</v>
      </c>
      <c r="D54" s="15" t="s">
        <v>1</v>
      </c>
      <c r="E54" s="18">
        <v>4163.9</v>
      </c>
      <c r="F54" s="18">
        <v>4224.6</v>
      </c>
      <c r="G54" s="18">
        <v>4406</v>
      </c>
      <c r="H54" s="18">
        <f aca="true" t="shared" si="5" ref="H54:P54">E54*H55*H56/10000</f>
        <v>4272.3612672</v>
      </c>
      <c r="I54" s="18">
        <f t="shared" si="5"/>
        <v>4334.7310974</v>
      </c>
      <c r="J54" s="18">
        <f t="shared" si="5"/>
        <v>4534.2146</v>
      </c>
      <c r="K54" s="18">
        <f t="shared" si="5"/>
        <v>4396.592988127642</v>
      </c>
      <c r="L54" s="18">
        <f t="shared" si="5"/>
        <v>4460.87177233434</v>
      </c>
      <c r="M54" s="18">
        <f t="shared" si="5"/>
        <v>4679.921586171001</v>
      </c>
      <c r="N54" s="46">
        <f t="shared" si="5"/>
        <v>4533.3622028023165</v>
      </c>
      <c r="O54" s="46">
        <f t="shared" si="5"/>
        <v>4599.738710607107</v>
      </c>
      <c r="P54" s="46">
        <f t="shared" si="5"/>
        <v>4839.825146927291</v>
      </c>
    </row>
    <row r="55" spans="2:16" ht="45" customHeight="1">
      <c r="B55" s="13">
        <v>35</v>
      </c>
      <c r="C55" s="13" t="s">
        <v>21</v>
      </c>
      <c r="D55" s="15" t="s">
        <v>18</v>
      </c>
      <c r="E55" s="18">
        <v>100.1</v>
      </c>
      <c r="F55" s="18">
        <v>100.2</v>
      </c>
      <c r="G55" s="18">
        <v>100.3</v>
      </c>
      <c r="H55" s="18">
        <v>100.2</v>
      </c>
      <c r="I55" s="18">
        <v>100.3</v>
      </c>
      <c r="J55" s="18">
        <v>100.4</v>
      </c>
      <c r="K55" s="18">
        <v>100.3</v>
      </c>
      <c r="L55" s="18">
        <v>100.4</v>
      </c>
      <c r="M55" s="18">
        <v>100.5</v>
      </c>
      <c r="N55" s="46">
        <v>100.4</v>
      </c>
      <c r="O55" s="46">
        <v>100.5</v>
      </c>
      <c r="P55" s="46">
        <v>100.6</v>
      </c>
    </row>
    <row r="56" spans="2:16" ht="36.75" customHeight="1">
      <c r="B56" s="12">
        <v>36</v>
      </c>
      <c r="C56" s="12" t="s">
        <v>22</v>
      </c>
      <c r="D56" s="9" t="s">
        <v>46</v>
      </c>
      <c r="E56" s="18">
        <v>102.5</v>
      </c>
      <c r="F56" s="18">
        <v>102.4</v>
      </c>
      <c r="G56" s="18">
        <v>102.3</v>
      </c>
      <c r="H56" s="18">
        <v>102.4</v>
      </c>
      <c r="I56" s="18">
        <v>102.3</v>
      </c>
      <c r="J56" s="18">
        <v>102.5</v>
      </c>
      <c r="K56" s="18">
        <v>102.6</v>
      </c>
      <c r="L56" s="18">
        <v>102.5</v>
      </c>
      <c r="M56" s="18">
        <v>102.7</v>
      </c>
      <c r="N56" s="46">
        <v>102.7</v>
      </c>
      <c r="O56" s="46">
        <v>102.6</v>
      </c>
      <c r="P56" s="46">
        <v>102.8</v>
      </c>
    </row>
    <row r="57" spans="2:16" ht="18.75">
      <c r="B57" s="13">
        <v>37</v>
      </c>
      <c r="C57" s="13" t="s">
        <v>23</v>
      </c>
      <c r="D57" s="15" t="s">
        <v>1</v>
      </c>
      <c r="E57" s="68">
        <v>2240</v>
      </c>
      <c r="F57" s="68">
        <v>2370</v>
      </c>
      <c r="G57" s="68">
        <v>2392</v>
      </c>
      <c r="H57" s="68">
        <v>2298</v>
      </c>
      <c r="I57" s="68">
        <v>2427</v>
      </c>
      <c r="J57" s="68">
        <f>G57*J58*J59/10000</f>
        <v>2440.040928</v>
      </c>
      <c r="K57" s="68">
        <f>H57*L58*L59/10000</f>
        <v>2360.45964</v>
      </c>
      <c r="L57" s="68">
        <f>I57*L58*L59/10000</f>
        <v>2492.96586</v>
      </c>
      <c r="M57" s="68">
        <f>J57*M58*M59/10000</f>
        <v>2501.4177175029117</v>
      </c>
      <c r="N57" s="46">
        <f>K57*N58*N59/10000</f>
        <v>2438.9685276264</v>
      </c>
      <c r="O57" s="46">
        <f>L57*O58*O59/10000</f>
        <v>2583.4979152058995</v>
      </c>
      <c r="P57" s="46">
        <f>M57*P58*P59/10000</f>
        <v>2602.452480530572</v>
      </c>
    </row>
    <row r="58" spans="2:16" ht="50.25" customHeight="1">
      <c r="B58" s="13">
        <v>38</v>
      </c>
      <c r="C58" s="13" t="s">
        <v>23</v>
      </c>
      <c r="D58" s="9" t="s">
        <v>18</v>
      </c>
      <c r="E58" s="18">
        <v>100.5</v>
      </c>
      <c r="F58" s="18">
        <v>100.6</v>
      </c>
      <c r="G58" s="18">
        <v>100.3</v>
      </c>
      <c r="H58" s="18">
        <f>H57/H59/E57*10000</f>
        <v>101.57355021216406</v>
      </c>
      <c r="I58" s="18">
        <f>I57/I59/F57*10000</f>
        <v>101.79429750610264</v>
      </c>
      <c r="J58" s="18">
        <v>101.4</v>
      </c>
      <c r="K58" s="18">
        <v>101</v>
      </c>
      <c r="L58" s="18">
        <v>101.2</v>
      </c>
      <c r="M58" s="18">
        <v>101.4</v>
      </c>
      <c r="N58" s="46">
        <v>101.3</v>
      </c>
      <c r="O58" s="46">
        <v>101.5</v>
      </c>
      <c r="P58" s="46">
        <v>101.7</v>
      </c>
    </row>
    <row r="59" spans="2:16" ht="30.75" customHeight="1">
      <c r="B59" s="12">
        <v>39</v>
      </c>
      <c r="C59" s="12" t="s">
        <v>24</v>
      </c>
      <c r="D59" s="9" t="s">
        <v>46</v>
      </c>
      <c r="E59" s="18">
        <v>100.9</v>
      </c>
      <c r="F59" s="18">
        <v>101.9</v>
      </c>
      <c r="G59" s="18">
        <v>100.1</v>
      </c>
      <c r="H59" s="18">
        <v>101</v>
      </c>
      <c r="I59" s="18">
        <v>100.6</v>
      </c>
      <c r="J59" s="18">
        <v>100.6</v>
      </c>
      <c r="K59" s="18">
        <v>101.2</v>
      </c>
      <c r="L59" s="18">
        <v>101.5</v>
      </c>
      <c r="M59" s="18">
        <v>101.1</v>
      </c>
      <c r="N59" s="46">
        <v>102</v>
      </c>
      <c r="O59" s="46">
        <v>102.1</v>
      </c>
      <c r="P59" s="46">
        <v>102.3</v>
      </c>
    </row>
    <row r="60" spans="2:16" ht="23.25" customHeight="1">
      <c r="B60" s="8"/>
      <c r="C60" s="8" t="s">
        <v>92</v>
      </c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86"/>
      <c r="O60" s="86"/>
      <c r="P60" s="86"/>
    </row>
    <row r="61" spans="2:18" ht="56.25">
      <c r="B61" s="13">
        <v>40</v>
      </c>
      <c r="C61" s="13" t="s">
        <v>26</v>
      </c>
      <c r="D61" s="9" t="s">
        <v>17</v>
      </c>
      <c r="E61" s="68">
        <f>4506.3*E62*E63/10000</f>
        <v>5020.378704</v>
      </c>
      <c r="F61" s="68">
        <f>4586.8*F62*F63/10000</f>
        <v>5056.83233</v>
      </c>
      <c r="G61" s="68">
        <f>4628.4*G62*G63/10000</f>
        <v>5136.690887999999</v>
      </c>
      <c r="H61" s="68">
        <f aca="true" t="shared" si="6" ref="H61:O61">E61*H62*H63/10000</f>
        <v>5598.400006085039</v>
      </c>
      <c r="I61" s="68">
        <f t="shared" si="6"/>
        <v>5596.37105544935</v>
      </c>
      <c r="J61" s="68">
        <f t="shared" si="6"/>
        <v>5716.936627399367</v>
      </c>
      <c r="K61" s="68">
        <f t="shared" si="6"/>
        <v>6254.78441479848</v>
      </c>
      <c r="L61" s="68">
        <f t="shared" si="6"/>
        <v>6205.2842081375165</v>
      </c>
      <c r="M61" s="68">
        <f t="shared" si="6"/>
        <v>6380.684403713688</v>
      </c>
      <c r="N61" s="46">
        <f t="shared" si="6"/>
        <v>7007.923006184365</v>
      </c>
      <c r="O61" s="46">
        <f t="shared" si="6"/>
        <v>6900.089880922676</v>
      </c>
      <c r="P61" s="46">
        <v>7140</v>
      </c>
      <c r="R61" t="s">
        <v>115</v>
      </c>
    </row>
    <row r="62" spans="2:16" ht="46.5" customHeight="1">
      <c r="B62" s="13">
        <v>41</v>
      </c>
      <c r="C62" s="13" t="s">
        <v>27</v>
      </c>
      <c r="D62" s="9" t="s">
        <v>18</v>
      </c>
      <c r="E62" s="18">
        <v>105.6</v>
      </c>
      <c r="F62" s="18">
        <v>104.5</v>
      </c>
      <c r="G62" s="18">
        <v>106</v>
      </c>
      <c r="H62" s="18">
        <v>105.7</v>
      </c>
      <c r="I62" s="18">
        <v>104.9</v>
      </c>
      <c r="J62" s="18">
        <v>106.3</v>
      </c>
      <c r="K62" s="18">
        <v>105.9</v>
      </c>
      <c r="L62" s="18">
        <v>105.1</v>
      </c>
      <c r="M62" s="18">
        <v>106.6</v>
      </c>
      <c r="N62" s="46">
        <v>106.2</v>
      </c>
      <c r="O62" s="46">
        <v>105.4</v>
      </c>
      <c r="P62" s="46">
        <v>106.9</v>
      </c>
    </row>
    <row r="63" spans="2:16" ht="32.25" customHeight="1">
      <c r="B63" s="12">
        <v>42</v>
      </c>
      <c r="C63" s="12" t="s">
        <v>28</v>
      </c>
      <c r="D63" s="9" t="s">
        <v>46</v>
      </c>
      <c r="E63" s="18">
        <v>105.5</v>
      </c>
      <c r="F63" s="18">
        <v>105.5</v>
      </c>
      <c r="G63" s="18">
        <v>104.7</v>
      </c>
      <c r="H63" s="18">
        <v>105.5</v>
      </c>
      <c r="I63" s="18">
        <v>105.5</v>
      </c>
      <c r="J63" s="18">
        <v>104.7</v>
      </c>
      <c r="K63" s="18">
        <v>105.5</v>
      </c>
      <c r="L63" s="18">
        <v>105.5</v>
      </c>
      <c r="M63" s="18">
        <v>104.7</v>
      </c>
      <c r="N63" s="46">
        <v>105.5</v>
      </c>
      <c r="O63" s="46">
        <v>105.5</v>
      </c>
      <c r="P63" s="46">
        <v>104.7</v>
      </c>
    </row>
    <row r="64" spans="2:16" ht="94.5" customHeight="1">
      <c r="B64" s="12">
        <v>43</v>
      </c>
      <c r="C64" s="12" t="s">
        <v>29</v>
      </c>
      <c r="D64" s="9" t="s">
        <v>52</v>
      </c>
      <c r="E64" s="18">
        <f>4006.4*E65*E66/10000</f>
        <v>4463.4501119999995</v>
      </c>
      <c r="F64" s="18">
        <f>4037.3*F65*F66/10000</f>
        <v>4451.0223175</v>
      </c>
      <c r="G64" s="18">
        <f>4304.6*G65*G66/10000</f>
        <v>4777.331172000001</v>
      </c>
      <c r="H64" s="18">
        <f aca="true" t="shared" si="7" ref="H64:P64">E64*H65*H66/10000</f>
        <v>4977.349440645119</v>
      </c>
      <c r="I64" s="18">
        <f t="shared" si="7"/>
        <v>4925.924143665663</v>
      </c>
      <c r="J64" s="18">
        <f t="shared" si="7"/>
        <v>5316.9832785202925</v>
      </c>
      <c r="K64" s="18">
        <f t="shared" si="7"/>
        <v>5560.918775813556</v>
      </c>
      <c r="L64" s="18">
        <f t="shared" si="7"/>
        <v>5461.889320117205</v>
      </c>
      <c r="M64" s="18">
        <f t="shared" si="7"/>
        <v>5934.295671123055</v>
      </c>
      <c r="N64" s="46">
        <f t="shared" si="7"/>
        <v>6230.509005609266</v>
      </c>
      <c r="O64" s="46">
        <f t="shared" si="7"/>
        <v>6073.457067290728</v>
      </c>
      <c r="P64" s="46">
        <f t="shared" si="7"/>
        <v>6641.918889834783</v>
      </c>
    </row>
    <row r="65" spans="2:16" ht="54" customHeight="1">
      <c r="B65" s="12">
        <v>44</v>
      </c>
      <c r="C65" s="12" t="s">
        <v>30</v>
      </c>
      <c r="D65" s="9" t="s">
        <v>18</v>
      </c>
      <c r="E65" s="18">
        <v>105.6</v>
      </c>
      <c r="F65" s="18">
        <v>104.5</v>
      </c>
      <c r="G65" s="18">
        <v>106</v>
      </c>
      <c r="H65" s="18">
        <v>105.7</v>
      </c>
      <c r="I65" s="18">
        <v>104.9</v>
      </c>
      <c r="J65" s="18">
        <v>106.3</v>
      </c>
      <c r="K65" s="18">
        <v>105.9</v>
      </c>
      <c r="L65" s="18">
        <v>105.1</v>
      </c>
      <c r="M65" s="18">
        <v>106.6</v>
      </c>
      <c r="N65" s="46">
        <v>106.2</v>
      </c>
      <c r="O65" s="46">
        <v>105.4</v>
      </c>
      <c r="P65" s="46">
        <v>106.9</v>
      </c>
    </row>
    <row r="66" spans="2:16" ht="35.25" customHeight="1">
      <c r="B66" s="12">
        <v>45</v>
      </c>
      <c r="C66" s="12" t="s">
        <v>28</v>
      </c>
      <c r="D66" s="9" t="s">
        <v>46</v>
      </c>
      <c r="E66" s="18">
        <v>105.5</v>
      </c>
      <c r="F66" s="18">
        <v>105.5</v>
      </c>
      <c r="G66" s="18">
        <v>104.7</v>
      </c>
      <c r="H66" s="18">
        <v>105.5</v>
      </c>
      <c r="I66" s="18">
        <v>105.5</v>
      </c>
      <c r="J66" s="18">
        <v>104.7</v>
      </c>
      <c r="K66" s="18">
        <v>105.5</v>
      </c>
      <c r="L66" s="18">
        <v>105.5</v>
      </c>
      <c r="M66" s="18">
        <v>104.7</v>
      </c>
      <c r="N66" s="46">
        <v>105.5</v>
      </c>
      <c r="O66" s="46">
        <v>105.5</v>
      </c>
      <c r="P66" s="46">
        <v>104.7</v>
      </c>
    </row>
    <row r="67" spans="2:16" ht="26.25" customHeight="1">
      <c r="B67" s="8"/>
      <c r="C67" s="8" t="s">
        <v>93</v>
      </c>
      <c r="D67" s="9"/>
      <c r="E67" s="10"/>
      <c r="F67" s="10"/>
      <c r="G67" s="10"/>
      <c r="H67" s="10"/>
      <c r="I67" s="10"/>
      <c r="J67" s="10"/>
      <c r="K67" s="10"/>
      <c r="L67" s="10"/>
      <c r="M67" s="10"/>
      <c r="N67" s="86"/>
      <c r="O67" s="86"/>
      <c r="P67" s="86"/>
    </row>
    <row r="68" spans="2:16" ht="37.5">
      <c r="B68" s="13">
        <v>46</v>
      </c>
      <c r="C68" s="13" t="s">
        <v>31</v>
      </c>
      <c r="D68" s="9" t="s">
        <v>25</v>
      </c>
      <c r="E68" s="69">
        <v>19.6</v>
      </c>
      <c r="F68" s="69">
        <v>19.65</v>
      </c>
      <c r="G68" s="69">
        <v>19.7</v>
      </c>
      <c r="H68" s="69">
        <v>19.6</v>
      </c>
      <c r="I68" s="69">
        <v>19.65</v>
      </c>
      <c r="J68" s="69">
        <v>19.7</v>
      </c>
      <c r="K68" s="69">
        <v>19.6</v>
      </c>
      <c r="L68" s="69">
        <v>19.65</v>
      </c>
      <c r="M68" s="69">
        <v>19.7</v>
      </c>
      <c r="N68" s="87">
        <v>19.65</v>
      </c>
      <c r="O68" s="45">
        <v>19.7</v>
      </c>
      <c r="P68" s="87">
        <v>19.75</v>
      </c>
    </row>
    <row r="69" spans="2:16" ht="37.5">
      <c r="B69" s="13">
        <v>47</v>
      </c>
      <c r="C69" s="13" t="s">
        <v>73</v>
      </c>
      <c r="D69" s="9" t="s">
        <v>16</v>
      </c>
      <c r="E69" s="43">
        <v>43</v>
      </c>
      <c r="F69" s="43">
        <v>44.5</v>
      </c>
      <c r="G69" s="43">
        <v>45</v>
      </c>
      <c r="H69" s="69">
        <v>44.5</v>
      </c>
      <c r="I69" s="69">
        <v>45.9</v>
      </c>
      <c r="J69" s="69">
        <v>46.4</v>
      </c>
      <c r="K69" s="69">
        <v>45.7</v>
      </c>
      <c r="L69" s="69">
        <v>47</v>
      </c>
      <c r="M69" s="69">
        <v>47.7</v>
      </c>
      <c r="N69" s="42">
        <f>K69+1.3</f>
        <v>47</v>
      </c>
      <c r="O69" s="42">
        <f>L69+1.4</f>
        <v>48.4</v>
      </c>
      <c r="P69" s="42">
        <f>M69+1.5</f>
        <v>49.2</v>
      </c>
    </row>
    <row r="70" spans="2:16" ht="37.5">
      <c r="B70" s="12">
        <v>48</v>
      </c>
      <c r="C70" s="12" t="s">
        <v>32</v>
      </c>
      <c r="D70" s="15" t="s">
        <v>20</v>
      </c>
      <c r="E70" s="54">
        <v>1.1</v>
      </c>
      <c r="F70" s="54">
        <v>0.8</v>
      </c>
      <c r="G70" s="54">
        <v>0.7</v>
      </c>
      <c r="H70" s="54">
        <v>1.1</v>
      </c>
      <c r="I70" s="54">
        <v>0.8</v>
      </c>
      <c r="J70" s="54">
        <v>0.7</v>
      </c>
      <c r="K70" s="54">
        <v>1.1</v>
      </c>
      <c r="L70" s="54">
        <v>0.8</v>
      </c>
      <c r="M70" s="54">
        <v>0.7</v>
      </c>
      <c r="N70" s="18">
        <v>1.1</v>
      </c>
      <c r="O70" s="18">
        <v>0.8</v>
      </c>
      <c r="P70" s="18">
        <v>0.7</v>
      </c>
    </row>
    <row r="71" spans="2:16" ht="56.25">
      <c r="B71" s="12">
        <v>49</v>
      </c>
      <c r="C71" s="12" t="s">
        <v>33</v>
      </c>
      <c r="D71" s="9" t="s">
        <v>25</v>
      </c>
      <c r="E71" s="54">
        <v>1.1</v>
      </c>
      <c r="F71" s="54">
        <v>1</v>
      </c>
      <c r="G71" s="54">
        <v>0.8</v>
      </c>
      <c r="H71" s="54">
        <v>1.1</v>
      </c>
      <c r="I71" s="54">
        <v>1</v>
      </c>
      <c r="J71" s="54">
        <v>0.8</v>
      </c>
      <c r="K71" s="54">
        <v>1.1</v>
      </c>
      <c r="L71" s="54">
        <v>1</v>
      </c>
      <c r="M71" s="54">
        <v>0.8</v>
      </c>
      <c r="N71" s="54">
        <v>1.1</v>
      </c>
      <c r="O71" s="54">
        <v>1</v>
      </c>
      <c r="P71" s="54">
        <v>0.8</v>
      </c>
    </row>
    <row r="72" spans="2:16" ht="23.25" customHeight="1">
      <c r="B72" s="16"/>
      <c r="C72" s="16" t="s">
        <v>94</v>
      </c>
      <c r="D72" s="9"/>
      <c r="E72" s="69"/>
      <c r="F72" s="69"/>
      <c r="G72" s="69"/>
      <c r="H72" s="69"/>
      <c r="I72" s="69"/>
      <c r="J72" s="69"/>
      <c r="K72" s="69"/>
      <c r="L72" s="69"/>
      <c r="M72" s="69"/>
      <c r="N72" s="88"/>
      <c r="O72" s="88"/>
      <c r="P72" s="88"/>
    </row>
    <row r="73" spans="2:16" ht="37.5">
      <c r="B73" s="13">
        <v>50</v>
      </c>
      <c r="C73" s="13" t="s">
        <v>35</v>
      </c>
      <c r="D73" s="9" t="s">
        <v>34</v>
      </c>
      <c r="E73" s="57">
        <v>2891</v>
      </c>
      <c r="F73" s="57">
        <v>2906</v>
      </c>
      <c r="G73" s="57">
        <v>3097</v>
      </c>
      <c r="H73" s="57">
        <v>2891</v>
      </c>
      <c r="I73" s="57">
        <v>2906</v>
      </c>
      <c r="J73" s="57">
        <v>3097</v>
      </c>
      <c r="K73" s="57">
        <v>2891</v>
      </c>
      <c r="L73" s="57">
        <v>2906</v>
      </c>
      <c r="M73" s="57">
        <v>3097</v>
      </c>
      <c r="N73" s="58">
        <v>2891</v>
      </c>
      <c r="O73" s="58">
        <v>2906</v>
      </c>
      <c r="P73" s="58">
        <v>3097</v>
      </c>
    </row>
    <row r="74" spans="2:16" ht="75">
      <c r="B74" s="13">
        <v>51</v>
      </c>
      <c r="C74" s="13" t="s">
        <v>72</v>
      </c>
      <c r="D74" s="14" t="s">
        <v>25</v>
      </c>
      <c r="E74" s="44">
        <v>6.55</v>
      </c>
      <c r="F74" s="44">
        <v>6.64</v>
      </c>
      <c r="G74" s="44">
        <v>6.85</v>
      </c>
      <c r="H74" s="44">
        <v>6.55</v>
      </c>
      <c r="I74" s="44">
        <v>6.64</v>
      </c>
      <c r="J74" s="44">
        <v>6.85</v>
      </c>
      <c r="K74" s="44">
        <v>6.55</v>
      </c>
      <c r="L74" s="44">
        <v>6.64</v>
      </c>
      <c r="M74" s="44">
        <v>6.85</v>
      </c>
      <c r="N74" s="45">
        <v>6.55</v>
      </c>
      <c r="O74" s="45">
        <v>6.64</v>
      </c>
      <c r="P74" s="45">
        <v>6.85</v>
      </c>
    </row>
    <row r="75" spans="2:16" ht="18.75">
      <c r="B75" s="12"/>
      <c r="C75" s="12" t="s">
        <v>36</v>
      </c>
      <c r="D75" s="17"/>
      <c r="E75" s="69"/>
      <c r="F75" s="69"/>
      <c r="G75" s="69"/>
      <c r="H75" s="69"/>
      <c r="I75" s="69"/>
      <c r="J75" s="69"/>
      <c r="K75" s="69"/>
      <c r="L75" s="69"/>
      <c r="M75" s="69"/>
      <c r="N75" s="88"/>
      <c r="O75" s="88"/>
      <c r="P75" s="88"/>
    </row>
    <row r="76" spans="2:16" ht="37.5">
      <c r="B76" s="12">
        <v>52</v>
      </c>
      <c r="C76" s="12" t="s">
        <v>37</v>
      </c>
      <c r="D76" s="9" t="s">
        <v>38</v>
      </c>
      <c r="E76" s="59">
        <v>45.3</v>
      </c>
      <c r="F76" s="59">
        <v>45.3</v>
      </c>
      <c r="G76" s="59">
        <v>45.3</v>
      </c>
      <c r="H76" s="59">
        <v>45.3</v>
      </c>
      <c r="I76" s="59">
        <v>45.3</v>
      </c>
      <c r="J76" s="59">
        <v>45.3</v>
      </c>
      <c r="K76" s="59">
        <v>45.3</v>
      </c>
      <c r="L76" s="59">
        <v>45.3</v>
      </c>
      <c r="M76" s="59">
        <v>45.3</v>
      </c>
      <c r="N76" s="59">
        <v>45.3</v>
      </c>
      <c r="O76" s="59">
        <v>45.3</v>
      </c>
      <c r="P76" s="59">
        <v>45.3</v>
      </c>
    </row>
    <row r="77" spans="2:16" ht="37.5">
      <c r="B77" s="12">
        <v>53</v>
      </c>
      <c r="C77" s="12" t="s">
        <v>39</v>
      </c>
      <c r="D77" s="9" t="s">
        <v>40</v>
      </c>
      <c r="E77" s="57">
        <v>585</v>
      </c>
      <c r="F77" s="57">
        <v>590</v>
      </c>
      <c r="G77" s="57">
        <v>597</v>
      </c>
      <c r="H77" s="57">
        <v>585</v>
      </c>
      <c r="I77" s="57">
        <v>590</v>
      </c>
      <c r="J77" s="57">
        <v>597</v>
      </c>
      <c r="K77" s="57">
        <v>585</v>
      </c>
      <c r="L77" s="57">
        <v>590</v>
      </c>
      <c r="M77" s="57">
        <v>597</v>
      </c>
      <c r="N77" s="58">
        <v>585</v>
      </c>
      <c r="O77" s="58">
        <v>590</v>
      </c>
      <c r="P77" s="58">
        <v>597</v>
      </c>
    </row>
    <row r="78" spans="2:16" ht="56.25">
      <c r="B78" s="12">
        <v>54</v>
      </c>
      <c r="C78" s="12" t="s">
        <v>74</v>
      </c>
      <c r="D78" s="15" t="s">
        <v>20</v>
      </c>
      <c r="E78" s="57">
        <v>35.9</v>
      </c>
      <c r="F78" s="57">
        <v>36</v>
      </c>
      <c r="G78" s="57">
        <v>36.1</v>
      </c>
      <c r="H78" s="57">
        <v>36.2</v>
      </c>
      <c r="I78" s="57">
        <v>36.3</v>
      </c>
      <c r="J78" s="57">
        <v>36.4</v>
      </c>
      <c r="K78" s="57">
        <v>36.5</v>
      </c>
      <c r="L78" s="57">
        <v>36.7</v>
      </c>
      <c r="M78" s="57">
        <v>36.8</v>
      </c>
      <c r="N78" s="59">
        <v>36.8</v>
      </c>
      <c r="O78" s="59">
        <v>36.9</v>
      </c>
      <c r="P78" s="59">
        <v>37.1</v>
      </c>
    </row>
    <row r="80" spans="3:4" ht="18.75">
      <c r="C80" s="2"/>
      <c r="D80" s="3"/>
    </row>
    <row r="81" spans="3:6" ht="20.25">
      <c r="C81" s="49"/>
      <c r="D81" s="50"/>
      <c r="E81" s="47"/>
      <c r="F81" s="47"/>
    </row>
    <row r="82" spans="3:6" ht="20.25">
      <c r="C82" s="49"/>
      <c r="D82" s="50"/>
      <c r="E82" s="47"/>
      <c r="F82" s="47"/>
    </row>
    <row r="83" spans="3:6" ht="20.25">
      <c r="C83" s="49"/>
      <c r="D83" s="50"/>
      <c r="E83" s="47"/>
      <c r="F83" s="47"/>
    </row>
    <row r="84" spans="3:6" ht="20.25">
      <c r="C84" s="49"/>
      <c r="D84" s="48"/>
      <c r="E84" s="90"/>
      <c r="F84" s="90"/>
    </row>
  </sheetData>
  <sheetProtection/>
  <mergeCells count="13">
    <mergeCell ref="B5:P5"/>
    <mergeCell ref="B4:P4"/>
    <mergeCell ref="K2:M2"/>
    <mergeCell ref="B3:M3"/>
    <mergeCell ref="B6:B8"/>
    <mergeCell ref="C6:C8"/>
    <mergeCell ref="D6:D8"/>
    <mergeCell ref="E6:P6"/>
    <mergeCell ref="E7:G7"/>
    <mergeCell ref="H7:J7"/>
    <mergeCell ref="K7:M7"/>
    <mergeCell ref="N7:P7"/>
    <mergeCell ref="E84:F84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84"/>
  <sheetViews>
    <sheetView zoomScale="80" zoomScaleNormal="80" zoomScalePageLayoutView="0" workbookViewId="0" topLeftCell="A66">
      <selection activeCell="O61" sqref="O61"/>
    </sheetView>
  </sheetViews>
  <sheetFormatPr defaultColWidth="9.00390625" defaultRowHeight="12.75"/>
  <cols>
    <col min="1" max="1" width="4.375" style="0" customWidth="1"/>
    <col min="2" max="2" width="7.875" style="0" customWidth="1"/>
    <col min="3" max="3" width="60.25390625" style="0" customWidth="1"/>
    <col min="4" max="4" width="29.625" style="0" customWidth="1"/>
    <col min="5" max="5" width="12.75390625" style="0" customWidth="1"/>
    <col min="6" max="6" width="12.375" style="0" customWidth="1"/>
    <col min="7" max="7" width="14.00390625" style="0" customWidth="1"/>
    <col min="8" max="8" width="12.625" style="0" customWidth="1"/>
    <col min="9" max="9" width="14.125" style="0" customWidth="1"/>
    <col min="10" max="10" width="12.375" style="0" customWidth="1"/>
    <col min="11" max="11" width="12.625" style="0" customWidth="1"/>
    <col min="12" max="12" width="13.625" style="0" customWidth="1"/>
    <col min="13" max="13" width="12.25390625" style="0" customWidth="1"/>
    <col min="14" max="14" width="12.75390625" style="0" customWidth="1"/>
    <col min="15" max="15" width="13.00390625" style="0" customWidth="1"/>
    <col min="16" max="16" width="13.125" style="0" customWidth="1"/>
    <col min="17" max="26" width="10.875" style="0" bestFit="1" customWidth="1"/>
  </cols>
  <sheetData>
    <row r="1" ht="19.5" customHeight="1"/>
    <row r="2" spans="11:13" ht="22.5" customHeight="1">
      <c r="K2" s="93"/>
      <c r="L2" s="93"/>
      <c r="M2" s="93"/>
    </row>
    <row r="3" spans="2:13" ht="20.2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2:16" ht="45.75" customHeight="1">
      <c r="B4" s="92" t="s">
        <v>126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2:16" ht="39" customHeight="1">
      <c r="B5" s="91" t="s">
        <v>90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2:16" ht="43.5" customHeight="1">
      <c r="B6" s="89" t="s">
        <v>100</v>
      </c>
      <c r="C6" s="89" t="s">
        <v>41</v>
      </c>
      <c r="D6" s="89" t="s">
        <v>42</v>
      </c>
      <c r="E6" s="89" t="s">
        <v>77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2:16" ht="21" customHeight="1">
      <c r="B7" s="89"/>
      <c r="C7" s="89"/>
      <c r="D7" s="89"/>
      <c r="E7" s="89" t="s">
        <v>86</v>
      </c>
      <c r="F7" s="89"/>
      <c r="G7" s="89"/>
      <c r="H7" s="89" t="s">
        <v>87</v>
      </c>
      <c r="I7" s="89"/>
      <c r="J7" s="89"/>
      <c r="K7" s="89" t="s">
        <v>119</v>
      </c>
      <c r="L7" s="89"/>
      <c r="M7" s="89"/>
      <c r="N7" s="89" t="s">
        <v>120</v>
      </c>
      <c r="O7" s="89"/>
      <c r="P7" s="89"/>
    </row>
    <row r="8" spans="2:16" ht="80.25" customHeight="1">
      <c r="B8" s="89"/>
      <c r="C8" s="89"/>
      <c r="D8" s="89"/>
      <c r="E8" s="7" t="s">
        <v>116</v>
      </c>
      <c r="F8" s="7" t="s">
        <v>76</v>
      </c>
      <c r="G8" s="7" t="s">
        <v>78</v>
      </c>
      <c r="H8" s="7" t="s">
        <v>116</v>
      </c>
      <c r="I8" s="7" t="s">
        <v>76</v>
      </c>
      <c r="J8" s="7" t="s">
        <v>78</v>
      </c>
      <c r="K8" s="7" t="s">
        <v>116</v>
      </c>
      <c r="L8" s="7" t="s">
        <v>76</v>
      </c>
      <c r="M8" s="7" t="s">
        <v>78</v>
      </c>
      <c r="N8" s="7" t="s">
        <v>116</v>
      </c>
      <c r="O8" s="7" t="s">
        <v>76</v>
      </c>
      <c r="P8" s="7" t="s">
        <v>78</v>
      </c>
    </row>
    <row r="9" spans="2:16" ht="18.75">
      <c r="B9" s="8"/>
      <c r="C9" s="8" t="s">
        <v>43</v>
      </c>
      <c r="D9" s="9"/>
      <c r="E9" s="10"/>
      <c r="F9" s="10"/>
      <c r="G9" s="10"/>
      <c r="H9" s="10"/>
      <c r="I9" s="10"/>
      <c r="J9" s="10"/>
      <c r="K9" s="10"/>
      <c r="L9" s="10"/>
      <c r="M9" s="10"/>
      <c r="N9" s="40"/>
      <c r="O9" s="40"/>
      <c r="P9" s="40"/>
    </row>
    <row r="10" spans="2:16" ht="37.5">
      <c r="B10" s="8"/>
      <c r="C10" s="8" t="s">
        <v>91</v>
      </c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43"/>
      <c r="O10" s="43"/>
      <c r="P10" s="43"/>
    </row>
    <row r="11" spans="2:16" ht="19.5" customHeight="1">
      <c r="B11" s="12">
        <v>1</v>
      </c>
      <c r="C11" s="12" t="s">
        <v>44</v>
      </c>
      <c r="D11" s="9" t="s">
        <v>45</v>
      </c>
      <c r="E11" s="54">
        <v>65.7</v>
      </c>
      <c r="F11" s="54">
        <v>65.8</v>
      </c>
      <c r="G11" s="54">
        <v>65.9</v>
      </c>
      <c r="H11" s="54">
        <v>65.7</v>
      </c>
      <c r="I11" s="54">
        <v>65.8</v>
      </c>
      <c r="J11" s="54">
        <v>65.9</v>
      </c>
      <c r="K11" s="55">
        <v>65.8</v>
      </c>
      <c r="L11" s="55">
        <v>65.9</v>
      </c>
      <c r="M11" s="55">
        <v>66</v>
      </c>
      <c r="N11" s="55">
        <v>65.8</v>
      </c>
      <c r="O11" s="55">
        <v>65.9</v>
      </c>
      <c r="P11" s="55">
        <v>66</v>
      </c>
    </row>
    <row r="12" spans="2:16" ht="19.5" customHeight="1">
      <c r="B12" s="12">
        <v>2</v>
      </c>
      <c r="C12" s="12" t="s">
        <v>47</v>
      </c>
      <c r="D12" s="9" t="s">
        <v>45</v>
      </c>
      <c r="E12" s="54">
        <v>27.1</v>
      </c>
      <c r="F12" s="54">
        <v>27.2</v>
      </c>
      <c r="G12" s="54">
        <v>27.2</v>
      </c>
      <c r="H12" s="54">
        <v>27.1</v>
      </c>
      <c r="I12" s="54">
        <v>27.2</v>
      </c>
      <c r="J12" s="54">
        <v>27.2</v>
      </c>
      <c r="K12" s="54">
        <v>27.1</v>
      </c>
      <c r="L12" s="54">
        <v>27.2</v>
      </c>
      <c r="M12" s="54">
        <v>27.2</v>
      </c>
      <c r="N12" s="54">
        <v>27.1</v>
      </c>
      <c r="O12" s="54">
        <v>27.2</v>
      </c>
      <c r="P12" s="54">
        <v>27.2</v>
      </c>
    </row>
    <row r="13" spans="2:16" ht="20.25" customHeight="1">
      <c r="B13" s="12">
        <v>3</v>
      </c>
      <c r="C13" s="12" t="s">
        <v>48</v>
      </c>
      <c r="D13" s="9" t="s">
        <v>45</v>
      </c>
      <c r="E13" s="54">
        <v>38.6</v>
      </c>
      <c r="F13" s="54">
        <v>38.6</v>
      </c>
      <c r="G13" s="54">
        <v>38.7</v>
      </c>
      <c r="H13" s="54">
        <v>38.6</v>
      </c>
      <c r="I13" s="54">
        <v>38.6</v>
      </c>
      <c r="J13" s="54">
        <v>38.7</v>
      </c>
      <c r="K13" s="54">
        <v>38.7</v>
      </c>
      <c r="L13" s="54">
        <v>38.7</v>
      </c>
      <c r="M13" s="54">
        <v>38.8</v>
      </c>
      <c r="N13" s="54">
        <v>38.7</v>
      </c>
      <c r="O13" s="54">
        <v>38.7</v>
      </c>
      <c r="P13" s="54">
        <v>38.8</v>
      </c>
    </row>
    <row r="14" spans="2:16" ht="41.25" customHeight="1">
      <c r="B14" s="12">
        <v>4</v>
      </c>
      <c r="C14" s="12" t="s">
        <v>49</v>
      </c>
      <c r="D14" s="9" t="s">
        <v>101</v>
      </c>
      <c r="E14" s="54">
        <v>11.4</v>
      </c>
      <c r="F14" s="54">
        <v>11.8</v>
      </c>
      <c r="G14" s="54">
        <v>11.9</v>
      </c>
      <c r="H14" s="54">
        <v>11.5</v>
      </c>
      <c r="I14" s="54">
        <v>11.8</v>
      </c>
      <c r="J14" s="54">
        <v>11.9</v>
      </c>
      <c r="K14" s="54">
        <v>11.6</v>
      </c>
      <c r="L14" s="54">
        <v>11.9</v>
      </c>
      <c r="M14" s="54">
        <v>12</v>
      </c>
      <c r="N14" s="46">
        <v>11.7</v>
      </c>
      <c r="O14" s="46">
        <v>12</v>
      </c>
      <c r="P14" s="46">
        <v>12.1</v>
      </c>
    </row>
    <row r="15" spans="2:16" ht="42" customHeight="1">
      <c r="B15" s="12">
        <v>5</v>
      </c>
      <c r="C15" s="12" t="s">
        <v>50</v>
      </c>
      <c r="D15" s="9" t="s">
        <v>102</v>
      </c>
      <c r="E15" s="54">
        <v>13.4</v>
      </c>
      <c r="F15" s="54">
        <v>13.1</v>
      </c>
      <c r="G15" s="54">
        <v>13</v>
      </c>
      <c r="H15" s="54">
        <v>13.5</v>
      </c>
      <c r="I15" s="54">
        <v>13.2</v>
      </c>
      <c r="J15" s="54">
        <v>13</v>
      </c>
      <c r="K15" s="54">
        <v>13.5</v>
      </c>
      <c r="L15" s="54">
        <v>13.2</v>
      </c>
      <c r="M15" s="54">
        <v>13</v>
      </c>
      <c r="N15" s="54">
        <v>13.5</v>
      </c>
      <c r="O15" s="54">
        <v>13.2</v>
      </c>
      <c r="P15" s="54">
        <v>13</v>
      </c>
    </row>
    <row r="16" spans="2:16" ht="28.5" customHeight="1">
      <c r="B16" s="12">
        <v>6</v>
      </c>
      <c r="C16" s="12" t="s">
        <v>51</v>
      </c>
      <c r="D16" s="9" t="s">
        <v>64</v>
      </c>
      <c r="E16" s="56">
        <f aca="true" t="shared" si="0" ref="E16:P16">E14-E15</f>
        <v>-2</v>
      </c>
      <c r="F16" s="56">
        <f t="shared" si="0"/>
        <v>-1.299999999999999</v>
      </c>
      <c r="G16" s="56">
        <f t="shared" si="0"/>
        <v>-1.0999999999999996</v>
      </c>
      <c r="H16" s="56">
        <f t="shared" si="0"/>
        <v>-2</v>
      </c>
      <c r="I16" s="56">
        <f t="shared" si="0"/>
        <v>-1.3999999999999986</v>
      </c>
      <c r="J16" s="56">
        <f t="shared" si="0"/>
        <v>-1.0999999999999996</v>
      </c>
      <c r="K16" s="54">
        <f t="shared" si="0"/>
        <v>-1.9000000000000004</v>
      </c>
      <c r="L16" s="54">
        <f t="shared" si="0"/>
        <v>-1.299999999999999</v>
      </c>
      <c r="M16" s="54">
        <f t="shared" si="0"/>
        <v>-1</v>
      </c>
      <c r="N16" s="54">
        <f t="shared" si="0"/>
        <v>-1.8000000000000007</v>
      </c>
      <c r="O16" s="54">
        <f t="shared" si="0"/>
        <v>-1.1999999999999993</v>
      </c>
      <c r="P16" s="54">
        <f t="shared" si="0"/>
        <v>-0.9000000000000004</v>
      </c>
    </row>
    <row r="17" spans="2:16" ht="29.25" customHeight="1">
      <c r="B17" s="12">
        <v>7</v>
      </c>
      <c r="C17" s="12" t="s">
        <v>130</v>
      </c>
      <c r="D17" s="9" t="s">
        <v>129</v>
      </c>
      <c r="E17" s="56">
        <v>24.7</v>
      </c>
      <c r="F17" s="56">
        <v>24.2</v>
      </c>
      <c r="G17" s="56">
        <v>24.1</v>
      </c>
      <c r="H17" s="56">
        <v>24.7</v>
      </c>
      <c r="I17" s="56">
        <v>24.2</v>
      </c>
      <c r="J17" s="56">
        <v>24.1</v>
      </c>
      <c r="K17" s="54">
        <v>24.6</v>
      </c>
      <c r="L17" s="54">
        <v>24</v>
      </c>
      <c r="M17" s="54">
        <v>23.8</v>
      </c>
      <c r="N17" s="54">
        <v>24.6</v>
      </c>
      <c r="O17" s="54">
        <v>24</v>
      </c>
      <c r="P17" s="54">
        <v>23.8</v>
      </c>
    </row>
    <row r="18" spans="2:16" ht="18.75">
      <c r="B18" s="8"/>
      <c r="C18" s="8" t="s">
        <v>56</v>
      </c>
      <c r="D18" s="9"/>
      <c r="E18" s="21"/>
      <c r="F18" s="21"/>
      <c r="G18" s="21"/>
      <c r="H18" s="21"/>
      <c r="I18" s="21"/>
      <c r="J18" s="21"/>
      <c r="K18" s="21"/>
      <c r="L18" s="21"/>
      <c r="M18" s="21"/>
      <c r="N18" s="43"/>
      <c r="O18" s="43"/>
      <c r="P18" s="43"/>
    </row>
    <row r="19" spans="2:16" ht="33.75" customHeight="1">
      <c r="B19" s="12">
        <v>8</v>
      </c>
      <c r="C19" s="12" t="s">
        <v>53</v>
      </c>
      <c r="D19" s="9" t="s">
        <v>46</v>
      </c>
      <c r="E19" s="10">
        <v>100.3</v>
      </c>
      <c r="F19" s="10">
        <v>100.6</v>
      </c>
      <c r="G19" s="10">
        <v>100.8</v>
      </c>
      <c r="H19" s="10">
        <v>100.5</v>
      </c>
      <c r="I19" s="10">
        <v>100.8</v>
      </c>
      <c r="J19" s="10">
        <v>100.9</v>
      </c>
      <c r="K19" s="10">
        <v>100.6</v>
      </c>
      <c r="L19" s="10">
        <v>100.8</v>
      </c>
      <c r="M19" s="10">
        <v>101</v>
      </c>
      <c r="N19" s="43">
        <v>100.7</v>
      </c>
      <c r="O19" s="43">
        <v>100.9</v>
      </c>
      <c r="P19" s="43">
        <v>101.2</v>
      </c>
    </row>
    <row r="20" spans="2:16" ht="18.75" customHeight="1">
      <c r="B20" s="8"/>
      <c r="C20" s="8" t="s">
        <v>54</v>
      </c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43"/>
      <c r="O20" s="43"/>
      <c r="P20" s="43"/>
    </row>
    <row r="21" spans="2:16" ht="56.25">
      <c r="B21" s="12">
        <v>9</v>
      </c>
      <c r="C21" s="12" t="s">
        <v>67</v>
      </c>
      <c r="D21" s="9" t="s">
        <v>52</v>
      </c>
      <c r="E21" s="18">
        <v>2.6</v>
      </c>
      <c r="F21" s="18">
        <v>2.8</v>
      </c>
      <c r="G21" s="18">
        <v>2.9</v>
      </c>
      <c r="H21" s="18">
        <v>2.7</v>
      </c>
      <c r="I21" s="18">
        <v>2.9</v>
      </c>
      <c r="J21" s="18">
        <v>3</v>
      </c>
      <c r="K21" s="18">
        <v>2.8</v>
      </c>
      <c r="L21" s="18">
        <v>3</v>
      </c>
      <c r="M21" s="18">
        <v>3.1</v>
      </c>
      <c r="N21" s="46">
        <v>2.9</v>
      </c>
      <c r="O21" s="46">
        <v>3.2</v>
      </c>
      <c r="P21" s="46">
        <v>3.2</v>
      </c>
    </row>
    <row r="22" spans="2:16" ht="39.75" customHeight="1">
      <c r="B22" s="12">
        <v>10</v>
      </c>
      <c r="C22" s="12" t="s">
        <v>65</v>
      </c>
      <c r="D22" s="9" t="s">
        <v>46</v>
      </c>
      <c r="E22" s="18">
        <f>E21/E23/'Часть 2'!Q21*10000</f>
        <v>103.17460317460319</v>
      </c>
      <c r="F22" s="18">
        <f>F21/F23/'Часть 2'!R21*10000</f>
        <v>103.18776487930715</v>
      </c>
      <c r="G22" s="18">
        <f>G21/G23/'Часть 2'!S21*10000</f>
        <v>103.15879339783721</v>
      </c>
      <c r="H22" s="18">
        <f aca="true" t="shared" si="1" ref="H22:M22">H21/H23/E21*10000</f>
        <v>102.51347862404131</v>
      </c>
      <c r="I22" s="18">
        <f t="shared" si="1"/>
        <v>102.95370633342802</v>
      </c>
      <c r="J22" s="18">
        <f t="shared" si="1"/>
        <v>103.24179227751394</v>
      </c>
      <c r="K22" s="18">
        <f t="shared" si="1"/>
        <v>102.98282393615062</v>
      </c>
      <c r="L22" s="18">
        <f t="shared" si="1"/>
        <v>102.32272587741738</v>
      </c>
      <c r="M22" s="18">
        <f t="shared" si="1"/>
        <v>102.81923714759536</v>
      </c>
      <c r="N22" s="46">
        <f>N21/N23/K21*10000</f>
        <v>102.54596888260255</v>
      </c>
      <c r="O22" s="46">
        <f>O21/O23/L21*10000</f>
        <v>103.05958132045089</v>
      </c>
      <c r="P22" s="46">
        <f>P21/P23/M21*10000</f>
        <v>103.2258064516129</v>
      </c>
    </row>
    <row r="23" spans="2:16" ht="43.5" customHeight="1">
      <c r="B23" s="12">
        <v>11</v>
      </c>
      <c r="C23" s="12" t="s">
        <v>66</v>
      </c>
      <c r="D23" s="9" t="s">
        <v>46</v>
      </c>
      <c r="E23" s="18">
        <v>100.8</v>
      </c>
      <c r="F23" s="18">
        <v>100.5</v>
      </c>
      <c r="G23" s="18">
        <v>100.4</v>
      </c>
      <c r="H23" s="18">
        <v>101.3</v>
      </c>
      <c r="I23" s="18">
        <v>100.6</v>
      </c>
      <c r="J23" s="18">
        <v>100.2</v>
      </c>
      <c r="K23" s="18">
        <v>100.7</v>
      </c>
      <c r="L23" s="18">
        <v>101.1</v>
      </c>
      <c r="M23" s="18">
        <v>100.5</v>
      </c>
      <c r="N23" s="46">
        <v>101</v>
      </c>
      <c r="O23" s="46">
        <v>103.5</v>
      </c>
      <c r="P23" s="46">
        <v>100</v>
      </c>
    </row>
    <row r="24" spans="2:16" ht="24" customHeight="1">
      <c r="B24" s="8"/>
      <c r="C24" s="8" t="s">
        <v>55</v>
      </c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43"/>
      <c r="O24" s="43"/>
      <c r="P24" s="43"/>
    </row>
    <row r="25" spans="2:26" ht="56.25">
      <c r="B25" s="12">
        <v>12</v>
      </c>
      <c r="C25" s="12" t="s">
        <v>67</v>
      </c>
      <c r="D25" s="9" t="s">
        <v>52</v>
      </c>
      <c r="E25" s="18">
        <v>3235</v>
      </c>
      <c r="F25" s="18">
        <v>3750</v>
      </c>
      <c r="G25" s="18">
        <v>4005</v>
      </c>
      <c r="H25" s="18">
        <v>3320</v>
      </c>
      <c r="I25" s="18">
        <v>3885</v>
      </c>
      <c r="J25" s="18">
        <v>4110</v>
      </c>
      <c r="K25" s="18">
        <v>3406</v>
      </c>
      <c r="L25" s="18">
        <v>4010</v>
      </c>
      <c r="M25" s="18">
        <v>4200</v>
      </c>
      <c r="N25" s="18">
        <v>3515</v>
      </c>
      <c r="O25" s="18">
        <v>4160</v>
      </c>
      <c r="P25" s="18">
        <v>4335</v>
      </c>
      <c r="Q25" s="26"/>
      <c r="R25" s="26"/>
      <c r="S25" s="26"/>
      <c r="T25" s="26"/>
      <c r="U25" s="26"/>
      <c r="V25" s="26"/>
      <c r="W25" s="26"/>
      <c r="X25" s="26"/>
      <c r="Y25" s="26"/>
      <c r="Z25" s="24"/>
    </row>
    <row r="26" spans="2:25" ht="32.25" customHeight="1">
      <c r="B26" s="12">
        <v>13</v>
      </c>
      <c r="C26" s="12" t="s">
        <v>65</v>
      </c>
      <c r="D26" s="9" t="s">
        <v>69</v>
      </c>
      <c r="E26" s="18">
        <f>E25/E27/'Часть 2'!Q25*10000</f>
        <v>99.86269265627972</v>
      </c>
      <c r="F26" s="18">
        <f>F25/F27/'Часть 2'!R25*10000</f>
        <v>101.1326860841424</v>
      </c>
      <c r="G26" s="18">
        <f>G25/G27/'Часть 2'!S25*10000</f>
        <v>101.09424103593199</v>
      </c>
      <c r="H26" s="18">
        <f aca="true" t="shared" si="2" ref="H26:M26">H25/H27/E25*10000</f>
        <v>99.54171832392134</v>
      </c>
      <c r="I26" s="18">
        <f t="shared" si="2"/>
        <v>101.07317073170732</v>
      </c>
      <c r="J26" s="18">
        <f t="shared" si="2"/>
        <v>100.02117236495317</v>
      </c>
      <c r="K26" s="18">
        <f t="shared" si="2"/>
        <v>100.0881575080811</v>
      </c>
      <c r="L26" s="18">
        <f t="shared" si="2"/>
        <v>100.30855511905075</v>
      </c>
      <c r="M26" s="18">
        <f t="shared" si="2"/>
        <v>99.89225906343873</v>
      </c>
      <c r="N26" s="18">
        <f>N25/N27/K25*10000</f>
        <v>100.68315598012116</v>
      </c>
      <c r="O26" s="18">
        <f>O25/O27/L25*10000</f>
        <v>100.81695663659123</v>
      </c>
      <c r="P26" s="18">
        <f>P25/P27/M25*10000</f>
        <v>100.893729925988</v>
      </c>
      <c r="Q26" s="27"/>
      <c r="R26" s="27"/>
      <c r="S26" s="27"/>
      <c r="T26" s="27"/>
      <c r="U26" s="27"/>
      <c r="V26" s="27"/>
      <c r="W26" s="27"/>
      <c r="X26" s="27"/>
      <c r="Y26" s="27"/>
    </row>
    <row r="27" spans="2:26" ht="30.75" customHeight="1">
      <c r="B27" s="12">
        <v>14</v>
      </c>
      <c r="C27" s="12" t="s">
        <v>68</v>
      </c>
      <c r="D27" s="9" t="s">
        <v>46</v>
      </c>
      <c r="E27" s="18">
        <v>103.2</v>
      </c>
      <c r="F27" s="18">
        <v>103</v>
      </c>
      <c r="G27" s="18">
        <v>102.9</v>
      </c>
      <c r="H27" s="18">
        <v>103.1</v>
      </c>
      <c r="I27" s="18">
        <v>102.5</v>
      </c>
      <c r="J27" s="18">
        <v>102.6</v>
      </c>
      <c r="K27" s="18">
        <v>102.5</v>
      </c>
      <c r="L27" s="18">
        <v>102.9</v>
      </c>
      <c r="M27" s="18">
        <v>102.3</v>
      </c>
      <c r="N27" s="18">
        <v>102.5</v>
      </c>
      <c r="O27" s="18">
        <v>102.9</v>
      </c>
      <c r="P27" s="18">
        <v>102.3</v>
      </c>
      <c r="Q27" s="28"/>
      <c r="R27" s="28"/>
      <c r="S27" s="28"/>
      <c r="T27" s="28"/>
      <c r="U27" s="28"/>
      <c r="V27" s="28"/>
      <c r="W27" s="28"/>
      <c r="X27" s="28"/>
      <c r="Y27" s="28"/>
      <c r="Z27" s="25"/>
    </row>
    <row r="28" spans="2:16" ht="43.5" customHeight="1">
      <c r="B28" s="8"/>
      <c r="C28" s="34" t="s">
        <v>111</v>
      </c>
      <c r="D28" s="35"/>
      <c r="E28" s="21"/>
      <c r="F28" s="21"/>
      <c r="G28" s="21"/>
      <c r="H28" s="21"/>
      <c r="I28" s="21"/>
      <c r="J28" s="21"/>
      <c r="K28" s="21"/>
      <c r="L28" s="21"/>
      <c r="M28" s="21"/>
      <c r="N28" s="43"/>
      <c r="O28" s="43"/>
      <c r="P28" s="43"/>
    </row>
    <row r="29" spans="2:16" ht="97.5" customHeight="1">
      <c r="B29" s="12">
        <v>15</v>
      </c>
      <c r="C29" s="36" t="s">
        <v>112</v>
      </c>
      <c r="D29" s="35" t="s">
        <v>52</v>
      </c>
      <c r="E29" s="18">
        <v>726.3</v>
      </c>
      <c r="F29" s="18">
        <v>748.5</v>
      </c>
      <c r="G29" s="18">
        <v>751</v>
      </c>
      <c r="H29" s="18">
        <v>758</v>
      </c>
      <c r="I29" s="18">
        <v>779</v>
      </c>
      <c r="J29" s="18">
        <v>783</v>
      </c>
      <c r="K29" s="18">
        <v>789</v>
      </c>
      <c r="L29" s="18">
        <v>810</v>
      </c>
      <c r="M29" s="18">
        <v>813</v>
      </c>
      <c r="N29" s="46">
        <v>825</v>
      </c>
      <c r="O29" s="46">
        <v>845</v>
      </c>
      <c r="P29" s="46">
        <v>848</v>
      </c>
    </row>
    <row r="30" spans="2:16" ht="33" customHeight="1">
      <c r="B30" s="12">
        <v>16</v>
      </c>
      <c r="C30" s="12" t="s">
        <v>70</v>
      </c>
      <c r="D30" s="9" t="s">
        <v>69</v>
      </c>
      <c r="E30" s="18">
        <v>100</v>
      </c>
      <c r="F30" s="18">
        <f>F29/F31/719*10000</f>
        <v>100.09896223387183</v>
      </c>
      <c r="G30" s="18">
        <f>G29/G31/722*10000</f>
        <v>100.20869026841518</v>
      </c>
      <c r="H30" s="18">
        <f aca="true" t="shared" si="3" ref="H30:P30">H29/H31/E29*10000</f>
        <v>100.06192486669521</v>
      </c>
      <c r="I30" s="18">
        <f t="shared" si="3"/>
        <v>100.16825437850355</v>
      </c>
      <c r="J30" s="18">
        <f t="shared" si="3"/>
        <v>100.73525154865976</v>
      </c>
      <c r="K30" s="18">
        <f t="shared" si="3"/>
        <v>100.08625938705094</v>
      </c>
      <c r="L30" s="18">
        <f t="shared" si="3"/>
        <v>100.17289098963397</v>
      </c>
      <c r="M30" s="18">
        <f t="shared" si="3"/>
        <v>100.32021026523775</v>
      </c>
      <c r="N30" s="46">
        <f t="shared" si="3"/>
        <v>100.06003602161296</v>
      </c>
      <c r="O30" s="46">
        <f t="shared" si="3"/>
        <v>100.2122840099145</v>
      </c>
      <c r="P30" s="46">
        <f t="shared" si="3"/>
        <v>100.87528341434286</v>
      </c>
    </row>
    <row r="31" spans="2:16" ht="31.5" customHeight="1">
      <c r="B31" s="12">
        <v>17</v>
      </c>
      <c r="C31" s="12" t="s">
        <v>66</v>
      </c>
      <c r="D31" s="9" t="s">
        <v>46</v>
      </c>
      <c r="E31" s="18">
        <v>104.5</v>
      </c>
      <c r="F31" s="18">
        <v>104</v>
      </c>
      <c r="G31" s="18">
        <v>103.8</v>
      </c>
      <c r="H31" s="18">
        <v>104.3</v>
      </c>
      <c r="I31" s="18">
        <v>103.9</v>
      </c>
      <c r="J31" s="18">
        <v>103.5</v>
      </c>
      <c r="K31" s="18">
        <v>104</v>
      </c>
      <c r="L31" s="18">
        <v>103.8</v>
      </c>
      <c r="M31" s="18">
        <v>103.5</v>
      </c>
      <c r="N31" s="46">
        <v>104.5</v>
      </c>
      <c r="O31" s="46">
        <v>104.1</v>
      </c>
      <c r="P31" s="46">
        <v>103.4</v>
      </c>
    </row>
    <row r="32" spans="2:16" ht="56.25" customHeight="1">
      <c r="B32" s="12"/>
      <c r="C32" s="34" t="s">
        <v>113</v>
      </c>
      <c r="D32" s="9"/>
      <c r="E32" s="10"/>
      <c r="F32" s="10"/>
      <c r="G32" s="10"/>
      <c r="H32" s="10"/>
      <c r="I32" s="10"/>
      <c r="J32" s="10"/>
      <c r="K32" s="10"/>
      <c r="L32" s="10"/>
      <c r="M32" s="10"/>
      <c r="N32" s="43"/>
      <c r="O32" s="43"/>
      <c r="P32" s="43"/>
    </row>
    <row r="33" spans="2:16" ht="105.75" customHeight="1">
      <c r="B33" s="12">
        <v>18</v>
      </c>
      <c r="C33" s="36" t="s">
        <v>114</v>
      </c>
      <c r="D33" s="35" t="s">
        <v>52</v>
      </c>
      <c r="E33" s="18">
        <v>119.6</v>
      </c>
      <c r="F33" s="18">
        <v>122.4</v>
      </c>
      <c r="G33" s="18">
        <v>123</v>
      </c>
      <c r="H33" s="18">
        <v>125</v>
      </c>
      <c r="I33" s="18">
        <v>127.9</v>
      </c>
      <c r="J33" s="18">
        <v>128.2</v>
      </c>
      <c r="K33" s="18">
        <v>130.8</v>
      </c>
      <c r="L33" s="18">
        <v>133.7</v>
      </c>
      <c r="M33" s="18">
        <v>133.9</v>
      </c>
      <c r="N33" s="46">
        <v>135.2</v>
      </c>
      <c r="O33" s="46">
        <v>139</v>
      </c>
      <c r="P33" s="46">
        <v>140</v>
      </c>
    </row>
    <row r="34" spans="2:16" ht="31.5" customHeight="1">
      <c r="B34" s="12">
        <v>19</v>
      </c>
      <c r="C34" s="12" t="s">
        <v>70</v>
      </c>
      <c r="D34" s="9" t="s">
        <v>69</v>
      </c>
      <c r="E34" s="18">
        <f>E33/E35/115.8*10000</f>
        <v>98.83399029840261</v>
      </c>
      <c r="F34" s="18">
        <f>F33/F35/117.3*10000</f>
        <v>100.1418676458316</v>
      </c>
      <c r="G34" s="18">
        <f>G33/G35/118*10000</f>
        <v>100.22816166883963</v>
      </c>
      <c r="H34" s="18">
        <f aca="true" t="shared" si="4" ref="H34:P34">H33/H35/E33*10000</f>
        <v>99.91878601073049</v>
      </c>
      <c r="I34" s="18">
        <f t="shared" si="4"/>
        <v>100.18548806547227</v>
      </c>
      <c r="J34" s="18">
        <f t="shared" si="4"/>
        <v>100.1226150590036</v>
      </c>
      <c r="K34" s="18">
        <f t="shared" si="4"/>
        <v>100.22988505747128</v>
      </c>
      <c r="L34" s="18">
        <f t="shared" si="4"/>
        <v>100.32129827915581</v>
      </c>
      <c r="M34" s="18">
        <f t="shared" si="4"/>
        <v>100.42901716068644</v>
      </c>
      <c r="N34" s="46">
        <f t="shared" si="4"/>
        <v>99.10250658973028</v>
      </c>
      <c r="O34" s="46">
        <f t="shared" si="4"/>
        <v>99.96547954663139</v>
      </c>
      <c r="P34" s="46">
        <f t="shared" si="4"/>
        <v>100.63102842754672</v>
      </c>
    </row>
    <row r="35" spans="2:16" ht="31.5" customHeight="1">
      <c r="B35" s="12">
        <v>20</v>
      </c>
      <c r="C35" s="12" t="s">
        <v>66</v>
      </c>
      <c r="D35" s="9" t="s">
        <v>46</v>
      </c>
      <c r="E35" s="54">
        <v>104.5</v>
      </c>
      <c r="F35" s="54">
        <v>104.2</v>
      </c>
      <c r="G35" s="54">
        <v>104</v>
      </c>
      <c r="H35" s="54">
        <v>104.6</v>
      </c>
      <c r="I35" s="54">
        <v>104.3</v>
      </c>
      <c r="J35" s="54">
        <v>104.1</v>
      </c>
      <c r="K35" s="54">
        <v>104.4</v>
      </c>
      <c r="L35" s="54">
        <v>104.2</v>
      </c>
      <c r="M35" s="54">
        <v>104</v>
      </c>
      <c r="N35" s="46">
        <v>104.3</v>
      </c>
      <c r="O35" s="46">
        <v>104</v>
      </c>
      <c r="P35" s="46">
        <v>103.9</v>
      </c>
    </row>
    <row r="36" spans="2:16" ht="20.25" customHeight="1">
      <c r="B36" s="8"/>
      <c r="C36" s="8" t="s">
        <v>57</v>
      </c>
      <c r="D36" s="9"/>
      <c r="E36" s="20"/>
      <c r="F36" s="20"/>
      <c r="G36" s="20"/>
      <c r="H36" s="20"/>
      <c r="I36" s="20"/>
      <c r="J36" s="20"/>
      <c r="K36" s="20"/>
      <c r="L36" s="20"/>
      <c r="M36" s="20"/>
      <c r="N36" s="43"/>
      <c r="O36" s="43"/>
      <c r="P36" s="43"/>
    </row>
    <row r="37" spans="2:16" ht="27.75" customHeight="1">
      <c r="B37" s="13">
        <v>21</v>
      </c>
      <c r="C37" s="13" t="s">
        <v>0</v>
      </c>
      <c r="D37" s="14" t="s">
        <v>1</v>
      </c>
      <c r="E37" s="18">
        <v>12670</v>
      </c>
      <c r="F37" s="18">
        <v>13075</v>
      </c>
      <c r="G37" s="18">
        <v>13400</v>
      </c>
      <c r="H37" s="18">
        <v>12760</v>
      </c>
      <c r="I37" s="18">
        <v>13185</v>
      </c>
      <c r="J37" s="18">
        <v>13485</v>
      </c>
      <c r="K37" s="18">
        <v>12900</v>
      </c>
      <c r="L37" s="18">
        <v>13335</v>
      </c>
      <c r="M37" s="18">
        <v>13656</v>
      </c>
      <c r="N37" s="46">
        <v>12985</v>
      </c>
      <c r="O37" s="46">
        <v>13465</v>
      </c>
      <c r="P37" s="46">
        <v>13745</v>
      </c>
    </row>
    <row r="38" spans="2:16" ht="48.75" customHeight="1">
      <c r="B38" s="12">
        <v>22</v>
      </c>
      <c r="C38" s="12" t="s">
        <v>2</v>
      </c>
      <c r="D38" s="9" t="s">
        <v>18</v>
      </c>
      <c r="E38" s="18">
        <v>100.26634285992847</v>
      </c>
      <c r="F38" s="18">
        <v>100.4306034131811</v>
      </c>
      <c r="G38" s="18">
        <v>100.06253908692933</v>
      </c>
      <c r="H38" s="18">
        <v>100.30910297248259</v>
      </c>
      <c r="I38" s="18">
        <v>100.64002015090279</v>
      </c>
      <c r="J38" s="18">
        <v>100.13366005791936</v>
      </c>
      <c r="K38" s="18">
        <v>100.09621651820355</v>
      </c>
      <c r="L38" s="18">
        <v>100.73471755752868</v>
      </c>
      <c r="M38" s="18">
        <v>100.56412675233321</v>
      </c>
      <c r="N38" s="46">
        <v>100.25788319589857</v>
      </c>
      <c r="O38" s="46">
        <v>100.57258778907615</v>
      </c>
      <c r="P38" s="46">
        <v>100.15097331153257</v>
      </c>
    </row>
    <row r="39" spans="2:16" ht="37.5">
      <c r="B39" s="12">
        <v>23</v>
      </c>
      <c r="C39" s="12" t="s">
        <v>3</v>
      </c>
      <c r="D39" s="9" t="s">
        <v>46</v>
      </c>
      <c r="E39" s="18">
        <v>100.4</v>
      </c>
      <c r="F39" s="18">
        <v>100.3</v>
      </c>
      <c r="G39" s="18">
        <v>100.5</v>
      </c>
      <c r="H39" s="18">
        <v>100.4</v>
      </c>
      <c r="I39" s="18">
        <v>100.2</v>
      </c>
      <c r="J39" s="18">
        <v>100.5</v>
      </c>
      <c r="K39" s="18">
        <v>101</v>
      </c>
      <c r="L39" s="18">
        <v>100.4</v>
      </c>
      <c r="M39" s="18">
        <v>100.7</v>
      </c>
      <c r="N39" s="46">
        <v>100.4</v>
      </c>
      <c r="O39" s="46">
        <v>100.4</v>
      </c>
      <c r="P39" s="46">
        <v>100.5</v>
      </c>
    </row>
    <row r="40" spans="2:16" ht="37.5">
      <c r="B40" s="12"/>
      <c r="C40" s="12" t="s">
        <v>4</v>
      </c>
      <c r="D40" s="9"/>
      <c r="E40" s="18"/>
      <c r="F40" s="18"/>
      <c r="G40" s="18"/>
      <c r="H40" s="18"/>
      <c r="I40" s="18"/>
      <c r="J40" s="18"/>
      <c r="K40" s="18"/>
      <c r="L40" s="18"/>
      <c r="M40" s="18"/>
      <c r="N40" s="46"/>
      <c r="O40" s="46"/>
      <c r="P40" s="46"/>
    </row>
    <row r="41" spans="2:16" ht="20.25" customHeight="1">
      <c r="B41" s="12">
        <v>24</v>
      </c>
      <c r="C41" s="12" t="s">
        <v>5</v>
      </c>
      <c r="D41" s="9" t="s">
        <v>6</v>
      </c>
      <c r="E41" s="18">
        <v>11515</v>
      </c>
      <c r="F41" s="18">
        <v>11900</v>
      </c>
      <c r="G41" s="18">
        <v>12220</v>
      </c>
      <c r="H41" s="18">
        <v>11600</v>
      </c>
      <c r="I41" s="18">
        <v>12005</v>
      </c>
      <c r="J41" s="18">
        <v>12300</v>
      </c>
      <c r="K41" s="18">
        <v>11735</v>
      </c>
      <c r="L41" s="18">
        <v>12150</v>
      </c>
      <c r="M41" s="18">
        <v>12465</v>
      </c>
      <c r="N41" s="46">
        <v>11815</v>
      </c>
      <c r="O41" s="46">
        <v>12275</v>
      </c>
      <c r="P41" s="46">
        <v>12550</v>
      </c>
    </row>
    <row r="42" spans="2:16" ht="47.25" customHeight="1">
      <c r="B42" s="12">
        <v>25</v>
      </c>
      <c r="C42" s="12" t="s">
        <v>7</v>
      </c>
      <c r="D42" s="9" t="s">
        <v>18</v>
      </c>
      <c r="E42" s="18">
        <v>100.69960647135987</v>
      </c>
      <c r="F42" s="18">
        <v>100.56094415740915</v>
      </c>
      <c r="G42" s="18">
        <v>100.47565603121159</v>
      </c>
      <c r="H42" s="18">
        <v>100.43685703635944</v>
      </c>
      <c r="I42" s="18">
        <v>100.18108534377008</v>
      </c>
      <c r="J42" s="18">
        <v>100.15389500940469</v>
      </c>
      <c r="K42" s="18">
        <v>100.16217138955274</v>
      </c>
      <c r="L42" s="18">
        <v>100.70430852816303</v>
      </c>
      <c r="M42" s="18">
        <v>100.33808258874669</v>
      </c>
      <c r="N42" s="46">
        <v>100.38057960757693</v>
      </c>
      <c r="O42" s="46">
        <v>100.52617570583297</v>
      </c>
      <c r="P42" s="46">
        <v>100.48094745126674</v>
      </c>
    </row>
    <row r="43" spans="2:16" ht="39.75" customHeight="1">
      <c r="B43" s="12">
        <v>26</v>
      </c>
      <c r="C43" s="12" t="s">
        <v>8</v>
      </c>
      <c r="D43" s="9" t="s">
        <v>46</v>
      </c>
      <c r="E43" s="18">
        <v>100</v>
      </c>
      <c r="F43" s="18">
        <v>100.2</v>
      </c>
      <c r="G43" s="18">
        <v>100.1</v>
      </c>
      <c r="H43" s="18">
        <v>100.3</v>
      </c>
      <c r="I43" s="18">
        <v>100.7</v>
      </c>
      <c r="J43" s="18">
        <v>100.5</v>
      </c>
      <c r="K43" s="18">
        <v>101</v>
      </c>
      <c r="L43" s="18">
        <v>100.5</v>
      </c>
      <c r="M43" s="18">
        <v>101</v>
      </c>
      <c r="N43" s="46">
        <v>100.3</v>
      </c>
      <c r="O43" s="46">
        <v>100.5</v>
      </c>
      <c r="P43" s="46">
        <v>100.2</v>
      </c>
    </row>
    <row r="44" spans="2:16" ht="31.5" customHeight="1">
      <c r="B44" s="12">
        <v>27</v>
      </c>
      <c r="C44" s="12" t="s">
        <v>9</v>
      </c>
      <c r="D44" s="9" t="s">
        <v>6</v>
      </c>
      <c r="E44" s="18">
        <v>1155</v>
      </c>
      <c r="F44" s="18">
        <v>1175</v>
      </c>
      <c r="G44" s="18">
        <v>1180</v>
      </c>
      <c r="H44" s="18">
        <v>1160</v>
      </c>
      <c r="I44" s="18">
        <v>1180</v>
      </c>
      <c r="J44" s="18">
        <v>1185</v>
      </c>
      <c r="K44" s="18">
        <v>1165</v>
      </c>
      <c r="L44" s="18">
        <v>1185</v>
      </c>
      <c r="M44" s="18">
        <v>1191</v>
      </c>
      <c r="N44" s="46">
        <v>1170</v>
      </c>
      <c r="O44" s="46">
        <v>1190</v>
      </c>
      <c r="P44" s="46">
        <v>1195</v>
      </c>
    </row>
    <row r="45" spans="2:16" ht="48.75" customHeight="1">
      <c r="B45" s="12">
        <v>28</v>
      </c>
      <c r="C45" s="12" t="s">
        <v>10</v>
      </c>
      <c r="D45" s="9" t="s">
        <v>18</v>
      </c>
      <c r="E45" s="18">
        <v>100.24727661565194</v>
      </c>
      <c r="F45" s="18">
        <v>100.3270234039465</v>
      </c>
      <c r="G45" s="18">
        <v>100.32520670818545</v>
      </c>
      <c r="H45" s="18">
        <v>100.23243556177688</v>
      </c>
      <c r="I45" s="18">
        <v>100.22508175139083</v>
      </c>
      <c r="J45" s="18">
        <v>100.02363427645349</v>
      </c>
      <c r="K45" s="18">
        <v>100.23057333608644</v>
      </c>
      <c r="L45" s="18">
        <v>100.42372881355932</v>
      </c>
      <c r="M45" s="18">
        <v>100.20571197799008</v>
      </c>
      <c r="N45" s="46">
        <v>100.32885569366258</v>
      </c>
      <c r="O45" s="46">
        <v>100.02185351421318</v>
      </c>
      <c r="P45" s="46">
        <v>100.23561660841258</v>
      </c>
    </row>
    <row r="46" spans="2:16" ht="31.5" customHeight="1">
      <c r="B46" s="12">
        <v>29</v>
      </c>
      <c r="C46" s="12" t="s">
        <v>11</v>
      </c>
      <c r="D46" s="9" t="s">
        <v>46</v>
      </c>
      <c r="E46" s="18">
        <v>100.1</v>
      </c>
      <c r="F46" s="18">
        <v>100.1</v>
      </c>
      <c r="G46" s="18">
        <v>100.1</v>
      </c>
      <c r="H46" s="18">
        <v>100.2</v>
      </c>
      <c r="I46" s="18">
        <v>100.2</v>
      </c>
      <c r="J46" s="18">
        <v>100.4</v>
      </c>
      <c r="K46" s="18">
        <v>100.2</v>
      </c>
      <c r="L46" s="18">
        <v>100</v>
      </c>
      <c r="M46" s="18">
        <v>100.3</v>
      </c>
      <c r="N46" s="46">
        <v>100.1</v>
      </c>
      <c r="O46" s="46">
        <v>100.4</v>
      </c>
      <c r="P46" s="46">
        <v>100.1</v>
      </c>
    </row>
    <row r="47" spans="2:16" ht="24" customHeight="1">
      <c r="B47" s="8"/>
      <c r="C47" s="8" t="s">
        <v>58</v>
      </c>
      <c r="D47" s="9"/>
      <c r="E47" s="21"/>
      <c r="F47" s="21"/>
      <c r="G47" s="21"/>
      <c r="H47" s="21"/>
      <c r="I47" s="21"/>
      <c r="J47" s="21"/>
      <c r="K47" s="21"/>
      <c r="L47" s="21"/>
      <c r="M47" s="21"/>
      <c r="N47" s="43"/>
      <c r="O47" s="43"/>
      <c r="P47" s="43"/>
    </row>
    <row r="48" spans="2:16" ht="75">
      <c r="B48" s="12">
        <v>30</v>
      </c>
      <c r="C48" s="12" t="s">
        <v>12</v>
      </c>
      <c r="D48" s="9" t="s">
        <v>13</v>
      </c>
      <c r="E48" s="61">
        <v>710</v>
      </c>
      <c r="F48" s="61">
        <v>718</v>
      </c>
      <c r="G48" s="61">
        <v>720</v>
      </c>
      <c r="H48" s="61">
        <v>715</v>
      </c>
      <c r="I48" s="61">
        <v>719</v>
      </c>
      <c r="J48" s="61">
        <v>722</v>
      </c>
      <c r="K48" s="61">
        <v>715</v>
      </c>
      <c r="L48" s="61">
        <v>720</v>
      </c>
      <c r="M48" s="61">
        <v>724</v>
      </c>
      <c r="N48" s="60">
        <v>715</v>
      </c>
      <c r="O48" s="61">
        <v>725</v>
      </c>
      <c r="P48" s="61">
        <v>730</v>
      </c>
    </row>
    <row r="49" spans="2:16" ht="56.25">
      <c r="B49" s="12">
        <v>31</v>
      </c>
      <c r="C49" s="12" t="s">
        <v>14</v>
      </c>
      <c r="D49" s="9" t="s">
        <v>15</v>
      </c>
      <c r="E49" s="62">
        <v>100</v>
      </c>
      <c r="F49" s="62">
        <v>100</v>
      </c>
      <c r="G49" s="62">
        <v>100</v>
      </c>
      <c r="H49" s="70">
        <v>100</v>
      </c>
      <c r="I49" s="70">
        <v>100</v>
      </c>
      <c r="J49" s="70">
        <v>100</v>
      </c>
      <c r="K49" s="70">
        <v>100</v>
      </c>
      <c r="L49" s="70">
        <v>100</v>
      </c>
      <c r="M49" s="70">
        <v>100</v>
      </c>
      <c r="N49" s="62">
        <v>100</v>
      </c>
      <c r="O49" s="62">
        <v>100</v>
      </c>
      <c r="P49" s="62">
        <v>100</v>
      </c>
    </row>
    <row r="50" spans="2:16" ht="21.75" customHeight="1">
      <c r="B50" s="8"/>
      <c r="C50" s="8" t="s">
        <v>59</v>
      </c>
      <c r="D50" s="9"/>
      <c r="E50" s="69"/>
      <c r="F50" s="69"/>
      <c r="G50" s="69"/>
      <c r="H50" s="69"/>
      <c r="I50" s="69"/>
      <c r="J50" s="69"/>
      <c r="K50" s="69"/>
      <c r="L50" s="69"/>
      <c r="M50" s="69"/>
      <c r="N50" s="43"/>
      <c r="O50" s="43"/>
      <c r="P50" s="43"/>
    </row>
    <row r="51" spans="2:16" ht="41.25" customHeight="1">
      <c r="B51" s="13">
        <v>32</v>
      </c>
      <c r="C51" s="13" t="s">
        <v>19</v>
      </c>
      <c r="D51" s="14" t="s">
        <v>61</v>
      </c>
      <c r="E51" s="18">
        <v>6</v>
      </c>
      <c r="F51" s="18">
        <v>7</v>
      </c>
      <c r="G51" s="18">
        <v>7.9</v>
      </c>
      <c r="H51" s="54">
        <v>6.4</v>
      </c>
      <c r="I51" s="54">
        <v>7.5</v>
      </c>
      <c r="J51" s="54">
        <v>8.2</v>
      </c>
      <c r="K51" s="54">
        <v>6.6</v>
      </c>
      <c r="L51" s="54">
        <v>7.7</v>
      </c>
      <c r="M51" s="54">
        <v>8.4</v>
      </c>
      <c r="N51" s="46">
        <v>7</v>
      </c>
      <c r="O51" s="46">
        <v>8</v>
      </c>
      <c r="P51" s="46">
        <v>8.8</v>
      </c>
    </row>
    <row r="52" spans="2:16" ht="40.5" customHeight="1">
      <c r="B52" s="13">
        <v>33</v>
      </c>
      <c r="C52" s="13" t="s">
        <v>60</v>
      </c>
      <c r="D52" s="14" t="s">
        <v>61</v>
      </c>
      <c r="E52" s="18">
        <v>6</v>
      </c>
      <c r="F52" s="18">
        <v>7</v>
      </c>
      <c r="G52" s="18">
        <v>7.9</v>
      </c>
      <c r="H52" s="54">
        <v>6.4</v>
      </c>
      <c r="I52" s="54">
        <v>7.5</v>
      </c>
      <c r="J52" s="54">
        <v>8.2</v>
      </c>
      <c r="K52" s="54">
        <v>6.6</v>
      </c>
      <c r="L52" s="54">
        <v>7.7</v>
      </c>
      <c r="M52" s="54">
        <v>8.4</v>
      </c>
      <c r="N52" s="46">
        <v>7</v>
      </c>
      <c r="O52" s="46">
        <v>8</v>
      </c>
      <c r="P52" s="46">
        <v>8.8</v>
      </c>
    </row>
    <row r="53" spans="2:16" ht="20.25" customHeight="1">
      <c r="B53" s="8"/>
      <c r="C53" s="8" t="s">
        <v>71</v>
      </c>
      <c r="D53" s="9"/>
      <c r="E53" s="21"/>
      <c r="F53" s="21"/>
      <c r="G53" s="21"/>
      <c r="H53" s="21"/>
      <c r="I53" s="21"/>
      <c r="J53" s="21"/>
      <c r="K53" s="21"/>
      <c r="L53" s="21"/>
      <c r="M53" s="21"/>
      <c r="N53" s="43"/>
      <c r="O53" s="43"/>
      <c r="P53" s="43"/>
    </row>
    <row r="54" spans="2:16" ht="48" customHeight="1">
      <c r="B54" s="13">
        <v>34</v>
      </c>
      <c r="C54" s="13" t="s">
        <v>21</v>
      </c>
      <c r="D54" s="15" t="s">
        <v>1</v>
      </c>
      <c r="E54" s="18">
        <v>3772</v>
      </c>
      <c r="F54" s="18">
        <v>3812</v>
      </c>
      <c r="G54" s="18">
        <v>3937</v>
      </c>
      <c r="H54" s="18">
        <f aca="true" t="shared" si="5" ref="H54:P54">E54*H55*H56/10000</f>
        <v>3870.072</v>
      </c>
      <c r="I54" s="18">
        <f t="shared" si="5"/>
        <v>3930.2863599999996</v>
      </c>
      <c r="J54" s="18">
        <f t="shared" si="5"/>
        <v>4067.165094</v>
      </c>
      <c r="K54" s="18">
        <f t="shared" si="5"/>
        <v>3959.3158603199995</v>
      </c>
      <c r="L54" s="18">
        <f t="shared" si="5"/>
        <v>4016.7526599199996</v>
      </c>
      <c r="M54" s="18">
        <f t="shared" si="5"/>
        <v>4168.941833312256</v>
      </c>
      <c r="N54" s="46">
        <f t="shared" si="5"/>
        <v>4058.2987568279996</v>
      </c>
      <c r="O54" s="46">
        <f t="shared" si="5"/>
        <v>4117.356247040356</v>
      </c>
      <c r="P54" s="46">
        <f t="shared" si="5"/>
        <v>4294.347772600122</v>
      </c>
    </row>
    <row r="55" spans="2:16" ht="45" customHeight="1">
      <c r="B55" s="13">
        <v>35</v>
      </c>
      <c r="C55" s="13" t="s">
        <v>21</v>
      </c>
      <c r="D55" s="15" t="s">
        <v>18</v>
      </c>
      <c r="E55" s="18">
        <f>E54/E56/'Часть 2'!Q54*10000</f>
        <v>100.29980921231942</v>
      </c>
      <c r="F55" s="18">
        <f>F54/F56/'Часть 2'!R54*10000</f>
        <v>100.39478431713374</v>
      </c>
      <c r="G55" s="18">
        <f>G54/G56/'Часть 2'!S54*10000</f>
        <v>100.50828548744093</v>
      </c>
      <c r="H55" s="18">
        <v>100</v>
      </c>
      <c r="I55" s="18">
        <v>100.1</v>
      </c>
      <c r="J55" s="18">
        <v>100.2</v>
      </c>
      <c r="K55" s="18">
        <v>100.3</v>
      </c>
      <c r="L55" s="18">
        <v>100</v>
      </c>
      <c r="M55" s="18">
        <v>100.1</v>
      </c>
      <c r="N55" s="46">
        <v>100</v>
      </c>
      <c r="O55" s="46">
        <v>100.2</v>
      </c>
      <c r="P55" s="46">
        <v>100.3</v>
      </c>
    </row>
    <row r="56" spans="2:16" ht="36.75" customHeight="1">
      <c r="B56" s="12">
        <v>36</v>
      </c>
      <c r="C56" s="12" t="s">
        <v>22</v>
      </c>
      <c r="D56" s="9" t="s">
        <v>46</v>
      </c>
      <c r="E56" s="18">
        <v>102.5</v>
      </c>
      <c r="F56" s="18">
        <v>102.9</v>
      </c>
      <c r="G56" s="18">
        <v>103</v>
      </c>
      <c r="H56" s="18">
        <v>102.6</v>
      </c>
      <c r="I56" s="18">
        <v>103</v>
      </c>
      <c r="J56" s="18">
        <v>103.1</v>
      </c>
      <c r="K56" s="18">
        <v>102</v>
      </c>
      <c r="L56" s="18">
        <v>102.2</v>
      </c>
      <c r="M56" s="18">
        <v>102.4</v>
      </c>
      <c r="N56" s="46">
        <v>102.5</v>
      </c>
      <c r="O56" s="46">
        <v>102.3</v>
      </c>
      <c r="P56" s="46">
        <v>102.7</v>
      </c>
    </row>
    <row r="57" spans="2:16" ht="18.75">
      <c r="B57" s="13">
        <v>37</v>
      </c>
      <c r="C57" s="13" t="s">
        <v>23</v>
      </c>
      <c r="D57" s="15" t="s">
        <v>1</v>
      </c>
      <c r="E57" s="68">
        <v>2039.3</v>
      </c>
      <c r="F57" s="68">
        <v>2152</v>
      </c>
      <c r="G57" s="68">
        <v>2220.8</v>
      </c>
      <c r="H57" s="68">
        <v>2075</v>
      </c>
      <c r="I57" s="68">
        <v>2198</v>
      </c>
      <c r="J57" s="68">
        <v>2256</v>
      </c>
      <c r="K57" s="68">
        <v>2138</v>
      </c>
      <c r="L57" s="68">
        <v>2253</v>
      </c>
      <c r="M57" s="68">
        <f>J57*M58*M59/10000</f>
        <v>2296.7546399999997</v>
      </c>
      <c r="N57" s="46">
        <f>K57*N58*N59/10000</f>
        <v>2206.944086</v>
      </c>
      <c r="O57" s="46">
        <f>L57*O58*O59/10000</f>
        <v>2311.949745</v>
      </c>
      <c r="P57" s="46">
        <f>M57*P58*P59/10000</f>
        <v>2345.1426667555197</v>
      </c>
    </row>
    <row r="58" spans="2:16" ht="50.25" customHeight="1">
      <c r="B58" s="13">
        <v>38</v>
      </c>
      <c r="C58" s="13" t="s">
        <v>23</v>
      </c>
      <c r="D58" s="9" t="s">
        <v>18</v>
      </c>
      <c r="E58" s="18">
        <v>100.5</v>
      </c>
      <c r="F58" s="18">
        <v>100.6</v>
      </c>
      <c r="G58" s="18">
        <v>100.1</v>
      </c>
      <c r="H58" s="18">
        <f>H57/H59/E57*10000</f>
        <v>100.74316900625482</v>
      </c>
      <c r="I58" s="18">
        <f>I57/I59/F57*10000</f>
        <v>100.92642931660225</v>
      </c>
      <c r="J58" s="18">
        <f>J57/J59/G57*10000</f>
        <v>100.97913957179115</v>
      </c>
      <c r="K58" s="18">
        <f>K57/K59/H57*10000</f>
        <v>101.81437211295776</v>
      </c>
      <c r="L58" s="18">
        <v>101</v>
      </c>
      <c r="M58" s="18">
        <v>100.5</v>
      </c>
      <c r="N58" s="46">
        <v>101.9</v>
      </c>
      <c r="O58" s="46">
        <v>101.1</v>
      </c>
      <c r="P58" s="46">
        <v>100.4</v>
      </c>
    </row>
    <row r="59" spans="2:16" ht="30.75" customHeight="1">
      <c r="B59" s="12">
        <v>39</v>
      </c>
      <c r="C59" s="12" t="s">
        <v>24</v>
      </c>
      <c r="D59" s="9" t="s">
        <v>46</v>
      </c>
      <c r="E59" s="18">
        <v>104</v>
      </c>
      <c r="F59" s="18">
        <v>104.3</v>
      </c>
      <c r="G59" s="18">
        <v>103.9</v>
      </c>
      <c r="H59" s="18">
        <v>101</v>
      </c>
      <c r="I59" s="18">
        <v>101.2</v>
      </c>
      <c r="J59" s="18">
        <v>100.6</v>
      </c>
      <c r="K59" s="18">
        <v>101.2</v>
      </c>
      <c r="L59" s="18">
        <v>101.5</v>
      </c>
      <c r="M59" s="18">
        <v>101.3</v>
      </c>
      <c r="N59" s="46">
        <v>101.3</v>
      </c>
      <c r="O59" s="46">
        <v>101.5</v>
      </c>
      <c r="P59" s="46">
        <v>101.7</v>
      </c>
    </row>
    <row r="60" spans="2:16" ht="23.25" customHeight="1">
      <c r="B60" s="8"/>
      <c r="C60" s="8" t="s">
        <v>92</v>
      </c>
      <c r="D60" s="9"/>
      <c r="E60" s="21"/>
      <c r="F60" s="21"/>
      <c r="G60" s="21"/>
      <c r="H60" s="21"/>
      <c r="I60" s="21"/>
      <c r="J60" s="21"/>
      <c r="K60" s="21"/>
      <c r="L60" s="21"/>
      <c r="M60" s="21"/>
      <c r="N60" s="43"/>
      <c r="O60" s="43"/>
      <c r="P60" s="43"/>
    </row>
    <row r="61" spans="2:16" ht="56.25">
      <c r="B61" s="13">
        <v>40</v>
      </c>
      <c r="C61" s="13" t="s">
        <v>26</v>
      </c>
      <c r="D61" s="9" t="s">
        <v>17</v>
      </c>
      <c r="E61" s="68">
        <f>3010*103.9*105.5/10000</f>
        <v>3299.39645</v>
      </c>
      <c r="F61" s="68">
        <f>3100*F62*F63/10000</f>
        <v>3368.615</v>
      </c>
      <c r="G61" s="68">
        <f>3130*G62*G63/10000</f>
        <v>3424.57995</v>
      </c>
      <c r="H61" s="68">
        <f aca="true" t="shared" si="6" ref="H61:P61">E61*H62*H63/10000</f>
        <v>3647.9446909780004</v>
      </c>
      <c r="I61" s="68">
        <f t="shared" si="6"/>
        <v>3671.1671562249994</v>
      </c>
      <c r="J61" s="68">
        <f t="shared" si="6"/>
        <v>3768.3975032401504</v>
      </c>
      <c r="K61" s="68">
        <f t="shared" si="6"/>
        <v>4052.556476377825</v>
      </c>
      <c r="L61" s="68">
        <f t="shared" si="6"/>
        <v>4101.5931494566</v>
      </c>
      <c r="M61" s="68">
        <f t="shared" si="6"/>
        <v>4174.351892674199</v>
      </c>
      <c r="N61" s="46">
        <f t="shared" si="6"/>
        <v>4506.32122503785</v>
      </c>
      <c r="O61" s="46">
        <f t="shared" si="6"/>
        <v>4586.811619037316</v>
      </c>
      <c r="P61" s="46">
        <f t="shared" si="6"/>
        <v>4628.40867109605</v>
      </c>
    </row>
    <row r="62" spans="2:16" ht="46.5" customHeight="1">
      <c r="B62" s="13">
        <v>41</v>
      </c>
      <c r="C62" s="13" t="s">
        <v>27</v>
      </c>
      <c r="D62" s="9" t="s">
        <v>18</v>
      </c>
      <c r="E62" s="18">
        <v>103.9</v>
      </c>
      <c r="F62" s="18">
        <v>103</v>
      </c>
      <c r="G62" s="18">
        <v>104.5</v>
      </c>
      <c r="H62" s="18">
        <v>104.8</v>
      </c>
      <c r="I62" s="18">
        <v>103.3</v>
      </c>
      <c r="J62" s="18">
        <v>105.1</v>
      </c>
      <c r="K62" s="18">
        <v>105.3</v>
      </c>
      <c r="L62" s="18">
        <v>105.9</v>
      </c>
      <c r="M62" s="18">
        <v>105.8</v>
      </c>
      <c r="N62" s="46">
        <v>105.4</v>
      </c>
      <c r="O62" s="46">
        <v>106</v>
      </c>
      <c r="P62" s="46">
        <v>105.9</v>
      </c>
    </row>
    <row r="63" spans="2:16" ht="32.25" customHeight="1">
      <c r="B63" s="12">
        <v>42</v>
      </c>
      <c r="C63" s="12" t="s">
        <v>28</v>
      </c>
      <c r="D63" s="9" t="s">
        <v>46</v>
      </c>
      <c r="E63" s="18">
        <v>105.5</v>
      </c>
      <c r="F63" s="18">
        <v>105.5</v>
      </c>
      <c r="G63" s="18">
        <v>104.7</v>
      </c>
      <c r="H63" s="18">
        <v>105.5</v>
      </c>
      <c r="I63" s="18">
        <v>105.5</v>
      </c>
      <c r="J63" s="18">
        <v>104.7</v>
      </c>
      <c r="K63" s="18">
        <v>105.5</v>
      </c>
      <c r="L63" s="18">
        <v>105.5</v>
      </c>
      <c r="M63" s="18">
        <v>104.7</v>
      </c>
      <c r="N63" s="18">
        <v>105.5</v>
      </c>
      <c r="O63" s="18">
        <v>105.5</v>
      </c>
      <c r="P63" s="18">
        <v>104.7</v>
      </c>
    </row>
    <row r="64" spans="2:16" ht="94.5" customHeight="1">
      <c r="B64" s="12">
        <v>43</v>
      </c>
      <c r="C64" s="12" t="s">
        <v>29</v>
      </c>
      <c r="D64" s="9" t="s">
        <v>52</v>
      </c>
      <c r="E64" s="18">
        <f>2676.1*E65*E66/10000</f>
        <v>2933.3936344999997</v>
      </c>
      <c r="F64" s="18">
        <f>2728.6*F65*F66/10000</f>
        <v>2965.0331899999996</v>
      </c>
      <c r="G64" s="18">
        <f>2911*G65*G66/10000</f>
        <v>3184.968765</v>
      </c>
      <c r="H64" s="18">
        <f aca="true" t="shared" si="7" ref="H64:P64">E64*H65*H66/10000</f>
        <v>3243.2773380485796</v>
      </c>
      <c r="I64" s="18">
        <f t="shared" si="7"/>
        <v>3231.33764595985</v>
      </c>
      <c r="J64" s="18">
        <f t="shared" si="7"/>
        <v>3504.730074099705</v>
      </c>
      <c r="K64" s="18">
        <f t="shared" si="7"/>
        <v>3603.0054439982378</v>
      </c>
      <c r="L64" s="18">
        <f t="shared" si="7"/>
        <v>3610.195828260413</v>
      </c>
      <c r="M64" s="18">
        <f t="shared" si="7"/>
        <v>3882.2806260621696</v>
      </c>
      <c r="N64" s="46">
        <f t="shared" si="7"/>
        <v>4006.4339635627202</v>
      </c>
      <c r="O64" s="46">
        <f t="shared" si="7"/>
        <v>4037.2819947436196</v>
      </c>
      <c r="P64" s="46">
        <f t="shared" si="7"/>
        <v>4304.567936600831</v>
      </c>
    </row>
    <row r="65" spans="2:16" ht="54" customHeight="1">
      <c r="B65" s="12">
        <v>44</v>
      </c>
      <c r="C65" s="12" t="s">
        <v>30</v>
      </c>
      <c r="D65" s="9" t="s">
        <v>18</v>
      </c>
      <c r="E65" s="18">
        <v>103.9</v>
      </c>
      <c r="F65" s="18">
        <v>103</v>
      </c>
      <c r="G65" s="18">
        <v>104.5</v>
      </c>
      <c r="H65" s="18">
        <v>104.8</v>
      </c>
      <c r="I65" s="18">
        <v>103.3</v>
      </c>
      <c r="J65" s="18">
        <v>105.1</v>
      </c>
      <c r="K65" s="18">
        <v>105.3</v>
      </c>
      <c r="L65" s="18">
        <v>105.9</v>
      </c>
      <c r="M65" s="18">
        <v>105.8</v>
      </c>
      <c r="N65" s="46">
        <v>105.4</v>
      </c>
      <c r="O65" s="46">
        <v>106</v>
      </c>
      <c r="P65" s="46">
        <v>105.9</v>
      </c>
    </row>
    <row r="66" spans="2:16" ht="35.25" customHeight="1">
      <c r="B66" s="12">
        <v>45</v>
      </c>
      <c r="C66" s="12" t="s">
        <v>28</v>
      </c>
      <c r="D66" s="9" t="s">
        <v>46</v>
      </c>
      <c r="E66" s="18">
        <v>105.5</v>
      </c>
      <c r="F66" s="18">
        <v>105.5</v>
      </c>
      <c r="G66" s="18">
        <v>104.7</v>
      </c>
      <c r="H66" s="18">
        <v>105.5</v>
      </c>
      <c r="I66" s="18">
        <v>105.5</v>
      </c>
      <c r="J66" s="18">
        <v>104.7</v>
      </c>
      <c r="K66" s="18">
        <v>105.5</v>
      </c>
      <c r="L66" s="18">
        <v>105.5</v>
      </c>
      <c r="M66" s="18">
        <v>104.7</v>
      </c>
      <c r="N66" s="18">
        <v>105.5</v>
      </c>
      <c r="O66" s="18">
        <v>105.5</v>
      </c>
      <c r="P66" s="18">
        <v>104.7</v>
      </c>
    </row>
    <row r="67" spans="2:16" ht="26.25" customHeight="1">
      <c r="B67" s="8"/>
      <c r="C67" s="8" t="s">
        <v>93</v>
      </c>
      <c r="D67" s="9"/>
      <c r="E67" s="10"/>
      <c r="F67" s="10"/>
      <c r="G67" s="10"/>
      <c r="H67" s="10"/>
      <c r="I67" s="10"/>
      <c r="J67" s="10"/>
      <c r="K67" s="10"/>
      <c r="L67" s="10"/>
      <c r="M67" s="10"/>
      <c r="N67" s="43"/>
      <c r="O67" s="43"/>
      <c r="P67" s="43"/>
    </row>
    <row r="68" spans="2:16" ht="37.5">
      <c r="B68" s="13">
        <v>46</v>
      </c>
      <c r="C68" s="13" t="s">
        <v>31</v>
      </c>
      <c r="D68" s="9" t="s">
        <v>25</v>
      </c>
      <c r="E68" s="69">
        <v>19.5</v>
      </c>
      <c r="F68" s="69">
        <v>19.6</v>
      </c>
      <c r="G68" s="69">
        <v>19.65</v>
      </c>
      <c r="H68" s="69">
        <v>19.5</v>
      </c>
      <c r="I68" s="69">
        <v>19.6</v>
      </c>
      <c r="J68" s="69">
        <v>19.65</v>
      </c>
      <c r="K68" s="69">
        <v>19.6</v>
      </c>
      <c r="L68" s="69">
        <v>19.65</v>
      </c>
      <c r="M68" s="69">
        <v>19.7</v>
      </c>
      <c r="N68" s="38">
        <v>19.6</v>
      </c>
      <c r="O68" s="38">
        <v>19.65</v>
      </c>
      <c r="P68" s="38">
        <v>19.7</v>
      </c>
    </row>
    <row r="69" spans="2:16" ht="37.5">
      <c r="B69" s="13">
        <v>47</v>
      </c>
      <c r="C69" s="13" t="s">
        <v>73</v>
      </c>
      <c r="D69" s="9" t="s">
        <v>16</v>
      </c>
      <c r="E69" s="42">
        <v>39.6</v>
      </c>
      <c r="F69" s="42">
        <v>41.3</v>
      </c>
      <c r="G69" s="42">
        <v>41.6</v>
      </c>
      <c r="H69" s="69">
        <v>40</v>
      </c>
      <c r="I69" s="69">
        <v>41.7</v>
      </c>
      <c r="J69" s="69">
        <v>42.3</v>
      </c>
      <c r="K69" s="69">
        <v>41.7</v>
      </c>
      <c r="L69" s="69">
        <v>42.4</v>
      </c>
      <c r="M69" s="69">
        <v>43</v>
      </c>
      <c r="N69" s="42">
        <v>42.6</v>
      </c>
      <c r="O69" s="42">
        <v>43</v>
      </c>
      <c r="P69" s="42">
        <v>43.9</v>
      </c>
    </row>
    <row r="70" spans="2:16" ht="37.5">
      <c r="B70" s="12">
        <v>48</v>
      </c>
      <c r="C70" s="12" t="s">
        <v>32</v>
      </c>
      <c r="D70" s="15" t="s">
        <v>20</v>
      </c>
      <c r="E70" s="69">
        <v>1.1</v>
      </c>
      <c r="F70" s="69">
        <v>0.8</v>
      </c>
      <c r="G70" s="69">
        <v>0.7</v>
      </c>
      <c r="H70" s="69">
        <v>1.1</v>
      </c>
      <c r="I70" s="69">
        <v>0.8</v>
      </c>
      <c r="J70" s="69">
        <v>0.7</v>
      </c>
      <c r="K70" s="69">
        <v>1.1</v>
      </c>
      <c r="L70" s="69">
        <v>0.8</v>
      </c>
      <c r="M70" s="69">
        <v>0.7</v>
      </c>
      <c r="N70" s="10">
        <v>1.1</v>
      </c>
      <c r="O70" s="10">
        <v>0.8</v>
      </c>
      <c r="P70" s="10">
        <v>0.7</v>
      </c>
    </row>
    <row r="71" spans="2:16" ht="56.25">
      <c r="B71" s="12">
        <v>49</v>
      </c>
      <c r="C71" s="12" t="s">
        <v>33</v>
      </c>
      <c r="D71" s="9" t="s">
        <v>25</v>
      </c>
      <c r="E71" s="69">
        <v>1.1</v>
      </c>
      <c r="F71" s="69">
        <v>1</v>
      </c>
      <c r="G71" s="69">
        <v>0.8</v>
      </c>
      <c r="H71" s="69">
        <v>1.1</v>
      </c>
      <c r="I71" s="69">
        <v>1</v>
      </c>
      <c r="J71" s="69">
        <v>0.8</v>
      </c>
      <c r="K71" s="69">
        <v>1.1</v>
      </c>
      <c r="L71" s="69">
        <v>1</v>
      </c>
      <c r="M71" s="69">
        <v>0.8</v>
      </c>
      <c r="N71" s="10">
        <v>1.1</v>
      </c>
      <c r="O71" s="10">
        <v>1</v>
      </c>
      <c r="P71" s="10">
        <v>0.8</v>
      </c>
    </row>
    <row r="72" spans="2:16" ht="23.25" customHeight="1">
      <c r="B72" s="16"/>
      <c r="C72" s="16" t="s">
        <v>94</v>
      </c>
      <c r="D72" s="9"/>
      <c r="E72" s="69"/>
      <c r="F72" s="69"/>
      <c r="G72" s="69"/>
      <c r="H72" s="69"/>
      <c r="I72" s="69"/>
      <c r="J72" s="69"/>
      <c r="K72" s="69"/>
      <c r="L72" s="69"/>
      <c r="M72" s="69"/>
      <c r="N72" s="42"/>
      <c r="O72" s="42"/>
      <c r="P72" s="42"/>
    </row>
    <row r="73" spans="2:16" ht="37.5">
      <c r="B73" s="13">
        <v>50</v>
      </c>
      <c r="C73" s="13" t="s">
        <v>35</v>
      </c>
      <c r="D73" s="9" t="s">
        <v>34</v>
      </c>
      <c r="E73" s="10">
        <v>2872</v>
      </c>
      <c r="F73" s="10">
        <v>2894</v>
      </c>
      <c r="G73" s="10">
        <v>3085</v>
      </c>
      <c r="H73" s="10">
        <v>2872</v>
      </c>
      <c r="I73" s="10">
        <v>2894</v>
      </c>
      <c r="J73" s="10">
        <v>3085</v>
      </c>
      <c r="K73" s="10">
        <v>2891</v>
      </c>
      <c r="L73" s="10">
        <v>2906</v>
      </c>
      <c r="M73" s="10">
        <v>3097</v>
      </c>
      <c r="N73" s="42">
        <v>2891</v>
      </c>
      <c r="O73" s="42">
        <v>2906</v>
      </c>
      <c r="P73" s="42">
        <v>3097</v>
      </c>
    </row>
    <row r="74" spans="2:16" ht="81.75" customHeight="1">
      <c r="B74" s="13">
        <v>51</v>
      </c>
      <c r="C74" s="13" t="s">
        <v>72</v>
      </c>
      <c r="D74" s="14" t="s">
        <v>25</v>
      </c>
      <c r="E74" s="10">
        <v>6.53</v>
      </c>
      <c r="F74" s="10">
        <v>6.62</v>
      </c>
      <c r="G74" s="10">
        <v>6.84</v>
      </c>
      <c r="H74" s="10">
        <v>6.53</v>
      </c>
      <c r="I74" s="10">
        <v>6.62</v>
      </c>
      <c r="J74" s="10">
        <v>6.84</v>
      </c>
      <c r="K74" s="10">
        <v>6.53</v>
      </c>
      <c r="L74" s="10">
        <v>6.62</v>
      </c>
      <c r="M74" s="10">
        <v>6.84</v>
      </c>
      <c r="N74" s="42">
        <v>6.53</v>
      </c>
      <c r="O74" s="42">
        <v>6.62</v>
      </c>
      <c r="P74" s="42">
        <v>6.84</v>
      </c>
    </row>
    <row r="75" spans="2:16" ht="18.75">
      <c r="B75" s="12"/>
      <c r="C75" s="12" t="s">
        <v>36</v>
      </c>
      <c r="D75" s="17"/>
      <c r="E75" s="69"/>
      <c r="F75" s="69"/>
      <c r="G75" s="69"/>
      <c r="H75" s="69"/>
      <c r="I75" s="69"/>
      <c r="J75" s="69"/>
      <c r="K75" s="69"/>
      <c r="L75" s="69"/>
      <c r="M75" s="69"/>
      <c r="N75" s="42"/>
      <c r="O75" s="42"/>
      <c r="P75" s="42"/>
    </row>
    <row r="76" spans="2:16" ht="37.5">
      <c r="B76" s="12">
        <v>52</v>
      </c>
      <c r="C76" s="12" t="s">
        <v>37</v>
      </c>
      <c r="D76" s="9" t="s">
        <v>38</v>
      </c>
      <c r="E76" s="42">
        <v>45.3</v>
      </c>
      <c r="F76" s="42">
        <v>45.3</v>
      </c>
      <c r="G76" s="42">
        <v>45.3</v>
      </c>
      <c r="H76" s="42">
        <v>45.3</v>
      </c>
      <c r="I76" s="42">
        <v>45.3</v>
      </c>
      <c r="J76" s="42">
        <v>45.3</v>
      </c>
      <c r="K76" s="42">
        <v>45.3</v>
      </c>
      <c r="L76" s="42">
        <v>45.3</v>
      </c>
      <c r="M76" s="42">
        <v>45.3</v>
      </c>
      <c r="N76" s="42">
        <v>45.3</v>
      </c>
      <c r="O76" s="42">
        <v>45.3</v>
      </c>
      <c r="P76" s="42">
        <v>45.3</v>
      </c>
    </row>
    <row r="77" spans="2:16" ht="48" customHeight="1">
      <c r="B77" s="12">
        <v>53</v>
      </c>
      <c r="C77" s="12" t="s">
        <v>39</v>
      </c>
      <c r="D77" s="9" t="s">
        <v>40</v>
      </c>
      <c r="E77" s="10">
        <v>583</v>
      </c>
      <c r="F77" s="10">
        <v>587</v>
      </c>
      <c r="G77" s="10">
        <v>595</v>
      </c>
      <c r="H77" s="10">
        <v>583</v>
      </c>
      <c r="I77" s="10">
        <v>587</v>
      </c>
      <c r="J77" s="10">
        <v>595</v>
      </c>
      <c r="K77" s="10">
        <v>585</v>
      </c>
      <c r="L77" s="10">
        <v>590</v>
      </c>
      <c r="M77" s="10">
        <v>597</v>
      </c>
      <c r="N77" s="42">
        <v>585</v>
      </c>
      <c r="O77" s="42">
        <v>590</v>
      </c>
      <c r="P77" s="42">
        <v>597</v>
      </c>
    </row>
    <row r="78" spans="2:16" ht="56.25">
      <c r="B78" s="12">
        <v>54</v>
      </c>
      <c r="C78" s="12" t="s">
        <v>74</v>
      </c>
      <c r="D78" s="15" t="s">
        <v>20</v>
      </c>
      <c r="E78" s="10">
        <v>34.7</v>
      </c>
      <c r="F78" s="10">
        <v>34.8</v>
      </c>
      <c r="G78" s="10">
        <v>34.9</v>
      </c>
      <c r="H78" s="10">
        <v>35</v>
      </c>
      <c r="I78" s="10">
        <v>35.1</v>
      </c>
      <c r="J78" s="10">
        <v>35.2</v>
      </c>
      <c r="K78" s="10">
        <v>35.3</v>
      </c>
      <c r="L78" s="10">
        <v>35.4</v>
      </c>
      <c r="M78" s="10">
        <v>35.5</v>
      </c>
      <c r="N78" s="42">
        <v>35.6</v>
      </c>
      <c r="O78" s="42">
        <v>35.7</v>
      </c>
      <c r="P78" s="42">
        <v>35.8</v>
      </c>
    </row>
    <row r="80" spans="3:4" ht="18.75">
      <c r="C80" s="2"/>
      <c r="D80" s="3"/>
    </row>
    <row r="81" spans="3:4" ht="20.25">
      <c r="C81" s="29"/>
      <c r="D81" s="30"/>
    </row>
    <row r="82" spans="3:4" ht="20.25">
      <c r="C82" s="29"/>
      <c r="D82" s="30"/>
    </row>
    <row r="83" spans="3:4" ht="20.25">
      <c r="C83" s="29"/>
      <c r="D83" s="30"/>
    </row>
    <row r="84" spans="3:6" ht="20.25">
      <c r="C84" s="29"/>
      <c r="D84" s="31"/>
      <c r="E84" s="95"/>
      <c r="F84" s="95"/>
    </row>
  </sheetData>
  <sheetProtection/>
  <mergeCells count="13">
    <mergeCell ref="N7:P7"/>
    <mergeCell ref="B4:P4"/>
    <mergeCell ref="B5:P5"/>
    <mergeCell ref="E84:F84"/>
    <mergeCell ref="K2:M2"/>
    <mergeCell ref="B3:M3"/>
    <mergeCell ref="B6:B8"/>
    <mergeCell ref="C6:C8"/>
    <mergeCell ref="D6:D8"/>
    <mergeCell ref="E7:G7"/>
    <mergeCell ref="H7:J7"/>
    <mergeCell ref="K7:M7"/>
    <mergeCell ref="E6:P6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83"/>
  <sheetViews>
    <sheetView zoomScale="80" zoomScaleNormal="80" zoomScalePageLayoutView="0" workbookViewId="0" topLeftCell="A52">
      <selection activeCell="E11" sqref="E11:S78"/>
    </sheetView>
  </sheetViews>
  <sheetFormatPr defaultColWidth="9.00390625" defaultRowHeight="12.75"/>
  <cols>
    <col min="1" max="1" width="3.125" style="0" customWidth="1"/>
    <col min="2" max="2" width="7.875" style="0" customWidth="1"/>
    <col min="3" max="3" width="56.125" style="0" customWidth="1"/>
    <col min="4" max="4" width="24.00390625" style="0" customWidth="1"/>
    <col min="5" max="6" width="11.125" style="0" customWidth="1"/>
    <col min="7" max="7" width="11.00390625" style="0" customWidth="1"/>
    <col min="8" max="8" width="11.875" style="0" customWidth="1"/>
    <col min="9" max="9" width="11.625" style="0" customWidth="1"/>
    <col min="10" max="10" width="11.125" style="0" customWidth="1"/>
    <col min="11" max="11" width="11.00390625" style="0" customWidth="1"/>
    <col min="12" max="12" width="11.125" style="0" customWidth="1"/>
    <col min="13" max="13" width="11.875" style="0" customWidth="1"/>
    <col min="14" max="14" width="11.25390625" style="0" customWidth="1"/>
    <col min="15" max="15" width="11.125" style="0" customWidth="1"/>
    <col min="16" max="16" width="11.25390625" style="0" customWidth="1"/>
    <col min="17" max="19" width="11.875" style="0" customWidth="1"/>
  </cols>
  <sheetData>
    <row r="1" ht="18.75" customHeight="1">
      <c r="S1" s="1"/>
    </row>
    <row r="2" ht="19.5" customHeight="1">
      <c r="S2" s="1"/>
    </row>
    <row r="3" spans="2:19" ht="20.2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P3" s="95" t="s">
        <v>105</v>
      </c>
      <c r="Q3" s="95"/>
      <c r="R3" s="95"/>
      <c r="S3" s="4"/>
    </row>
    <row r="4" spans="2:19" ht="45.75" customHeight="1">
      <c r="B4" s="92" t="s">
        <v>127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</row>
    <row r="5" spans="2:19" ht="29.25" customHeight="1">
      <c r="B5" s="99" t="s">
        <v>88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2:19" ht="43.5" customHeight="1">
      <c r="B6" s="89" t="s">
        <v>100</v>
      </c>
      <c r="C6" s="89" t="s">
        <v>41</v>
      </c>
      <c r="D6" s="89" t="s">
        <v>42</v>
      </c>
      <c r="E6" s="89" t="s">
        <v>77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</row>
    <row r="7" spans="2:19" ht="21" customHeight="1">
      <c r="B7" s="89"/>
      <c r="C7" s="89"/>
      <c r="D7" s="89"/>
      <c r="E7" s="89" t="s">
        <v>83</v>
      </c>
      <c r="F7" s="89"/>
      <c r="G7" s="89"/>
      <c r="H7" s="89" t="s">
        <v>84</v>
      </c>
      <c r="I7" s="89"/>
      <c r="J7" s="89"/>
      <c r="K7" s="89" t="s">
        <v>117</v>
      </c>
      <c r="L7" s="89"/>
      <c r="M7" s="89"/>
      <c r="N7" s="96" t="s">
        <v>85</v>
      </c>
      <c r="O7" s="97"/>
      <c r="P7" s="98"/>
      <c r="Q7" s="96" t="s">
        <v>118</v>
      </c>
      <c r="R7" s="97"/>
      <c r="S7" s="98"/>
    </row>
    <row r="8" spans="2:19" ht="80.25" customHeight="1">
      <c r="B8" s="89"/>
      <c r="C8" s="89"/>
      <c r="D8" s="89"/>
      <c r="E8" s="7" t="s">
        <v>99</v>
      </c>
      <c r="F8" s="7" t="s">
        <v>96</v>
      </c>
      <c r="G8" s="7" t="s">
        <v>98</v>
      </c>
      <c r="H8" s="7" t="s">
        <v>99</v>
      </c>
      <c r="I8" s="7" t="s">
        <v>96</v>
      </c>
      <c r="J8" s="7" t="s">
        <v>98</v>
      </c>
      <c r="K8" s="7" t="s">
        <v>99</v>
      </c>
      <c r="L8" s="7" t="s">
        <v>96</v>
      </c>
      <c r="M8" s="7" t="s">
        <v>98</v>
      </c>
      <c r="N8" s="7" t="s">
        <v>99</v>
      </c>
      <c r="O8" s="7" t="s">
        <v>96</v>
      </c>
      <c r="P8" s="7" t="s">
        <v>98</v>
      </c>
      <c r="Q8" s="7" t="s">
        <v>99</v>
      </c>
      <c r="R8" s="7" t="s">
        <v>96</v>
      </c>
      <c r="S8" s="7" t="s">
        <v>98</v>
      </c>
    </row>
    <row r="9" spans="2:19" ht="18.75">
      <c r="B9" s="8"/>
      <c r="C9" s="8" t="s">
        <v>43</v>
      </c>
      <c r="D9" s="9"/>
      <c r="E9" s="10"/>
      <c r="F9" s="10"/>
      <c r="G9" s="10"/>
      <c r="H9" s="10"/>
      <c r="I9" s="10"/>
      <c r="J9" s="10"/>
      <c r="K9" s="10"/>
      <c r="L9" s="10"/>
      <c r="M9" s="10"/>
      <c r="N9" s="11"/>
      <c r="O9" s="11"/>
      <c r="P9" s="11"/>
      <c r="Q9" s="11"/>
      <c r="R9" s="11"/>
      <c r="S9" s="11"/>
    </row>
    <row r="10" spans="2:19" ht="37.5">
      <c r="B10" s="8"/>
      <c r="C10" s="8" t="s">
        <v>91</v>
      </c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11"/>
      <c r="P10" s="11"/>
      <c r="Q10" s="11"/>
      <c r="R10" s="11"/>
      <c r="S10" s="11"/>
    </row>
    <row r="11" spans="2:19" ht="19.5" customHeight="1">
      <c r="B11" s="12">
        <v>1</v>
      </c>
      <c r="C11" s="12" t="s">
        <v>44</v>
      </c>
      <c r="D11" s="9" t="s">
        <v>45</v>
      </c>
      <c r="E11" s="52">
        <v>65.5</v>
      </c>
      <c r="F11" s="52">
        <v>65.6</v>
      </c>
      <c r="G11" s="52">
        <v>65.7</v>
      </c>
      <c r="H11" s="57">
        <v>65.6</v>
      </c>
      <c r="I11" s="57">
        <v>65.7</v>
      </c>
      <c r="J11" s="57">
        <v>65.8</v>
      </c>
      <c r="K11" s="57">
        <v>65.6</v>
      </c>
      <c r="L11" s="57">
        <v>65.7</v>
      </c>
      <c r="M11" s="57">
        <v>65.8</v>
      </c>
      <c r="N11" s="57">
        <v>65.6</v>
      </c>
      <c r="O11" s="57">
        <v>65.7</v>
      </c>
      <c r="P11" s="57">
        <v>65.8</v>
      </c>
      <c r="Q11" s="57">
        <v>65.7</v>
      </c>
      <c r="R11" s="57">
        <v>65.8</v>
      </c>
      <c r="S11" s="57">
        <v>65.9</v>
      </c>
    </row>
    <row r="12" spans="2:19" ht="19.5" customHeight="1">
      <c r="B12" s="12">
        <v>2</v>
      </c>
      <c r="C12" s="12" t="s">
        <v>47</v>
      </c>
      <c r="D12" s="9" t="s">
        <v>45</v>
      </c>
      <c r="E12" s="52">
        <v>27</v>
      </c>
      <c r="F12" s="52">
        <v>27.1</v>
      </c>
      <c r="G12" s="52">
        <v>27.1</v>
      </c>
      <c r="H12" s="57">
        <v>27</v>
      </c>
      <c r="I12" s="57">
        <v>27.1</v>
      </c>
      <c r="J12" s="57">
        <v>27.1</v>
      </c>
      <c r="K12" s="57">
        <v>27</v>
      </c>
      <c r="L12" s="57">
        <v>27.1</v>
      </c>
      <c r="M12" s="57">
        <v>27.1</v>
      </c>
      <c r="N12" s="57">
        <v>27</v>
      </c>
      <c r="O12" s="57">
        <v>27.1</v>
      </c>
      <c r="P12" s="57">
        <v>27.1</v>
      </c>
      <c r="Q12" s="57">
        <v>27.1</v>
      </c>
      <c r="R12" s="57">
        <v>27.2</v>
      </c>
      <c r="S12" s="57">
        <v>27.2</v>
      </c>
    </row>
    <row r="13" spans="2:19" ht="27" customHeight="1">
      <c r="B13" s="12">
        <v>3</v>
      </c>
      <c r="C13" s="12" t="s">
        <v>48</v>
      </c>
      <c r="D13" s="9" t="s">
        <v>45</v>
      </c>
      <c r="E13" s="52">
        <v>38.5</v>
      </c>
      <c r="F13" s="52">
        <v>38.5</v>
      </c>
      <c r="G13" s="52">
        <v>38.6</v>
      </c>
      <c r="H13" s="57">
        <v>38.6</v>
      </c>
      <c r="I13" s="57">
        <v>38.6</v>
      </c>
      <c r="J13" s="57">
        <v>38.7</v>
      </c>
      <c r="K13" s="57">
        <v>38.6</v>
      </c>
      <c r="L13" s="57">
        <v>38.6</v>
      </c>
      <c r="M13" s="57">
        <v>38.7</v>
      </c>
      <c r="N13" s="57">
        <v>38.6</v>
      </c>
      <c r="O13" s="57">
        <v>38.6</v>
      </c>
      <c r="P13" s="57">
        <v>38.7</v>
      </c>
      <c r="Q13" s="57">
        <v>38.6</v>
      </c>
      <c r="R13" s="57">
        <v>38.6</v>
      </c>
      <c r="S13" s="57">
        <v>38.7</v>
      </c>
    </row>
    <row r="14" spans="2:19" ht="56.25" customHeight="1">
      <c r="B14" s="12">
        <v>4</v>
      </c>
      <c r="C14" s="12" t="s">
        <v>49</v>
      </c>
      <c r="D14" s="9" t="s">
        <v>62</v>
      </c>
      <c r="E14" s="52">
        <v>11.2</v>
      </c>
      <c r="F14" s="52">
        <v>11.6</v>
      </c>
      <c r="G14" s="52">
        <v>11.7</v>
      </c>
      <c r="H14" s="58">
        <v>11.2</v>
      </c>
      <c r="I14" s="58">
        <v>11.6</v>
      </c>
      <c r="J14" s="58">
        <v>11.7</v>
      </c>
      <c r="K14" s="57">
        <v>11.2</v>
      </c>
      <c r="L14" s="57">
        <v>11.6</v>
      </c>
      <c r="M14" s="57">
        <v>11.7</v>
      </c>
      <c r="N14" s="57">
        <v>11.3</v>
      </c>
      <c r="O14" s="57">
        <v>11.7</v>
      </c>
      <c r="P14" s="57">
        <v>11.8</v>
      </c>
      <c r="Q14" s="57">
        <v>11.4</v>
      </c>
      <c r="R14" s="57">
        <v>11.8</v>
      </c>
      <c r="S14" s="57">
        <v>11.9</v>
      </c>
    </row>
    <row r="15" spans="2:19" ht="51.75" customHeight="1">
      <c r="B15" s="12">
        <v>5</v>
      </c>
      <c r="C15" s="12" t="s">
        <v>50</v>
      </c>
      <c r="D15" s="9" t="s">
        <v>63</v>
      </c>
      <c r="E15" s="52">
        <v>13.3</v>
      </c>
      <c r="F15" s="52">
        <v>13</v>
      </c>
      <c r="G15" s="52">
        <v>12.9</v>
      </c>
      <c r="H15" s="52">
        <v>13.3</v>
      </c>
      <c r="I15" s="52">
        <v>13</v>
      </c>
      <c r="J15" s="52">
        <v>12.9</v>
      </c>
      <c r="K15" s="57">
        <v>13.4</v>
      </c>
      <c r="L15" s="57">
        <v>13.1</v>
      </c>
      <c r="M15" s="57">
        <v>13</v>
      </c>
      <c r="N15" s="57">
        <v>13.4</v>
      </c>
      <c r="O15" s="57">
        <v>13.1</v>
      </c>
      <c r="P15" s="57">
        <v>13</v>
      </c>
      <c r="Q15" s="57">
        <v>13.4</v>
      </c>
      <c r="R15" s="57">
        <v>13.1</v>
      </c>
      <c r="S15" s="57">
        <v>13</v>
      </c>
    </row>
    <row r="16" spans="2:19" ht="45.75" customHeight="1">
      <c r="B16" s="12">
        <v>6</v>
      </c>
      <c r="C16" s="12" t="s">
        <v>51</v>
      </c>
      <c r="D16" s="9" t="s">
        <v>64</v>
      </c>
      <c r="E16" s="52">
        <f aca="true" t="shared" si="0" ref="E16:S16">E14-E15</f>
        <v>-2.1000000000000014</v>
      </c>
      <c r="F16" s="52">
        <f t="shared" si="0"/>
        <v>-1.4000000000000004</v>
      </c>
      <c r="G16" s="52">
        <f t="shared" si="0"/>
        <v>-1.200000000000001</v>
      </c>
      <c r="H16" s="52">
        <f t="shared" si="0"/>
        <v>-2.1000000000000014</v>
      </c>
      <c r="I16" s="52">
        <f t="shared" si="0"/>
        <v>-1.4000000000000004</v>
      </c>
      <c r="J16" s="52">
        <f t="shared" si="0"/>
        <v>-1.200000000000001</v>
      </c>
      <c r="K16" s="57">
        <f t="shared" si="0"/>
        <v>-2.200000000000001</v>
      </c>
      <c r="L16" s="57">
        <f t="shared" si="0"/>
        <v>-1.5</v>
      </c>
      <c r="M16" s="57">
        <f t="shared" si="0"/>
        <v>-1.3000000000000007</v>
      </c>
      <c r="N16" s="57">
        <f t="shared" si="0"/>
        <v>-2.0999999999999996</v>
      </c>
      <c r="O16" s="57">
        <f t="shared" si="0"/>
        <v>-1.4000000000000004</v>
      </c>
      <c r="P16" s="57">
        <f t="shared" si="0"/>
        <v>-1.1999999999999993</v>
      </c>
      <c r="Q16" s="58">
        <f t="shared" si="0"/>
        <v>-2</v>
      </c>
      <c r="R16" s="58">
        <f t="shared" si="0"/>
        <v>-1.299999999999999</v>
      </c>
      <c r="S16" s="58">
        <f t="shared" si="0"/>
        <v>-1.0999999999999996</v>
      </c>
    </row>
    <row r="17" spans="2:19" ht="42.75" customHeight="1">
      <c r="B17" s="12">
        <v>7</v>
      </c>
      <c r="C17" s="12" t="s">
        <v>130</v>
      </c>
      <c r="D17" s="9" t="s">
        <v>129</v>
      </c>
      <c r="E17" s="52">
        <v>24.9</v>
      </c>
      <c r="F17" s="52">
        <v>24.4</v>
      </c>
      <c r="G17" s="52">
        <v>24.3</v>
      </c>
      <c r="H17" s="52">
        <v>24.9</v>
      </c>
      <c r="I17" s="52">
        <v>24.4</v>
      </c>
      <c r="J17" s="52">
        <v>24.3</v>
      </c>
      <c r="K17" s="52">
        <v>24.8</v>
      </c>
      <c r="L17" s="52">
        <v>24.3</v>
      </c>
      <c r="M17" s="52">
        <v>24.2</v>
      </c>
      <c r="N17" s="52">
        <v>24.8</v>
      </c>
      <c r="O17" s="52">
        <v>24.3</v>
      </c>
      <c r="P17" s="52">
        <v>24.2</v>
      </c>
      <c r="Q17" s="58">
        <v>24.7</v>
      </c>
      <c r="R17" s="58">
        <v>24.2</v>
      </c>
      <c r="S17" s="58">
        <v>24.1</v>
      </c>
    </row>
    <row r="18" spans="2:19" ht="21.75" customHeight="1">
      <c r="B18" s="8"/>
      <c r="C18" s="8" t="s">
        <v>56</v>
      </c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42"/>
      <c r="O18" s="42"/>
      <c r="P18" s="42"/>
      <c r="Q18" s="42"/>
      <c r="R18" s="42"/>
      <c r="S18" s="42"/>
    </row>
    <row r="19" spans="2:19" ht="39.75" customHeight="1">
      <c r="B19" s="12">
        <v>8</v>
      </c>
      <c r="C19" s="12" t="s">
        <v>53</v>
      </c>
      <c r="D19" s="9" t="s">
        <v>46</v>
      </c>
      <c r="E19" s="10">
        <v>100</v>
      </c>
      <c r="F19" s="10">
        <v>100.1</v>
      </c>
      <c r="G19" s="10">
        <v>100.2</v>
      </c>
      <c r="H19" s="10">
        <v>100.1</v>
      </c>
      <c r="I19" s="10">
        <v>100.2</v>
      </c>
      <c r="J19" s="10">
        <v>100.4</v>
      </c>
      <c r="K19" s="10">
        <v>100</v>
      </c>
      <c r="L19" s="10">
        <v>100.3</v>
      </c>
      <c r="M19" s="10">
        <v>100.5</v>
      </c>
      <c r="N19" s="42">
        <v>100.2</v>
      </c>
      <c r="O19" s="42">
        <v>100.4</v>
      </c>
      <c r="P19" s="42">
        <v>100.6</v>
      </c>
      <c r="Q19" s="42">
        <v>100.2</v>
      </c>
      <c r="R19" s="42">
        <v>100.5</v>
      </c>
      <c r="S19" s="42">
        <v>100.7</v>
      </c>
    </row>
    <row r="20" spans="2:19" ht="21.75" customHeight="1">
      <c r="B20" s="8"/>
      <c r="C20" s="8" t="s">
        <v>54</v>
      </c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42"/>
      <c r="O20" s="42"/>
      <c r="P20" s="42"/>
      <c r="Q20" s="42"/>
      <c r="R20" s="42"/>
      <c r="S20" s="42"/>
    </row>
    <row r="21" spans="2:19" ht="57" customHeight="1">
      <c r="B21" s="12">
        <v>9</v>
      </c>
      <c r="C21" s="12" t="s">
        <v>67</v>
      </c>
      <c r="D21" s="9" t="s">
        <v>52</v>
      </c>
      <c r="E21" s="18">
        <v>2.1</v>
      </c>
      <c r="F21" s="18">
        <v>2.3</v>
      </c>
      <c r="G21" s="18">
        <v>2.4</v>
      </c>
      <c r="H21" s="18">
        <v>2.2</v>
      </c>
      <c r="I21" s="18">
        <v>2.4</v>
      </c>
      <c r="J21" s="18">
        <v>2.5</v>
      </c>
      <c r="K21" s="18">
        <v>2.3</v>
      </c>
      <c r="L21" s="18">
        <v>2.5</v>
      </c>
      <c r="M21" s="18">
        <v>2.6</v>
      </c>
      <c r="N21" s="46">
        <v>2.4</v>
      </c>
      <c r="O21" s="46">
        <v>2.6</v>
      </c>
      <c r="P21" s="46">
        <v>2.7</v>
      </c>
      <c r="Q21" s="46">
        <v>2.5</v>
      </c>
      <c r="R21" s="46">
        <v>2.7</v>
      </c>
      <c r="S21" s="46">
        <v>2.8</v>
      </c>
    </row>
    <row r="22" spans="2:19" ht="51" customHeight="1">
      <c r="B22" s="12">
        <v>10</v>
      </c>
      <c r="C22" s="12" t="s">
        <v>65</v>
      </c>
      <c r="D22" s="9" t="s">
        <v>46</v>
      </c>
      <c r="E22" s="18">
        <f>'Часть 2'!E21/'Часть 2'!E23/'Часть 1'!S24*10000</f>
        <v>101.72050027031749</v>
      </c>
      <c r="F22" s="18">
        <f>'Часть 2'!F21/'Часть 2'!F23/'Часть 1'!T24*10000</f>
        <v>100.27829789558538</v>
      </c>
      <c r="G22" s="18">
        <f>'Часть 2'!G21/'Часть 2'!G23/'Часть 1'!U24*10000</f>
        <v>102.42146129795326</v>
      </c>
      <c r="H22" s="18">
        <f aca="true" t="shared" si="1" ref="H22:S22">H21/H23/E21*10000</f>
        <v>102.90953316493592</v>
      </c>
      <c r="I22" s="18">
        <f t="shared" si="1"/>
        <v>102.00178503123806</v>
      </c>
      <c r="J22" s="18">
        <f t="shared" si="1"/>
        <v>102.12418300653594</v>
      </c>
      <c r="K22" s="18">
        <f t="shared" si="1"/>
        <v>102.49554367201425</v>
      </c>
      <c r="L22" s="18">
        <f t="shared" si="1"/>
        <v>102.02415932092723</v>
      </c>
      <c r="M22" s="18">
        <f t="shared" si="1"/>
        <v>102.06084396467124</v>
      </c>
      <c r="N22" s="46">
        <f t="shared" si="1"/>
        <v>102.10159108312772</v>
      </c>
      <c r="O22" s="46">
        <f t="shared" si="1"/>
        <v>101.9607843137255</v>
      </c>
      <c r="P22" s="46">
        <f t="shared" si="1"/>
        <v>102.21078134463963</v>
      </c>
      <c r="Q22" s="46">
        <f t="shared" si="1"/>
        <v>102.22440300948642</v>
      </c>
      <c r="R22" s="46">
        <f t="shared" si="1"/>
        <v>102.00997430859907</v>
      </c>
      <c r="S22" s="46">
        <f t="shared" si="1"/>
        <v>102.0705745115194</v>
      </c>
    </row>
    <row r="23" spans="2:19" ht="46.5" customHeight="1">
      <c r="B23" s="12">
        <v>11</v>
      </c>
      <c r="C23" s="12" t="s">
        <v>66</v>
      </c>
      <c r="D23" s="9" t="s">
        <v>46</v>
      </c>
      <c r="E23" s="18">
        <v>101.6</v>
      </c>
      <c r="F23" s="18">
        <v>101.8</v>
      </c>
      <c r="G23" s="18">
        <v>102</v>
      </c>
      <c r="H23" s="18">
        <v>101.8</v>
      </c>
      <c r="I23" s="18">
        <v>102.3</v>
      </c>
      <c r="J23" s="18">
        <v>102</v>
      </c>
      <c r="K23" s="18">
        <v>102</v>
      </c>
      <c r="L23" s="18">
        <v>102.1</v>
      </c>
      <c r="M23" s="18">
        <v>101.9</v>
      </c>
      <c r="N23" s="46">
        <v>102.2</v>
      </c>
      <c r="O23" s="46">
        <v>102</v>
      </c>
      <c r="P23" s="46">
        <v>101.6</v>
      </c>
      <c r="Q23" s="46">
        <v>101.9</v>
      </c>
      <c r="R23" s="46">
        <v>101.8</v>
      </c>
      <c r="S23" s="46">
        <v>101.6</v>
      </c>
    </row>
    <row r="24" spans="2:19" ht="24" customHeight="1">
      <c r="B24" s="8"/>
      <c r="C24" s="8" t="s">
        <v>55</v>
      </c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42"/>
      <c r="O24" s="42"/>
      <c r="P24" s="42"/>
      <c r="Q24" s="42"/>
      <c r="R24" s="42"/>
      <c r="S24" s="42"/>
    </row>
    <row r="25" spans="2:19" ht="56.25">
      <c r="B25" s="12">
        <v>12</v>
      </c>
      <c r="C25" s="12" t="s">
        <v>67</v>
      </c>
      <c r="D25" s="9" t="s">
        <v>52</v>
      </c>
      <c r="E25" s="18">
        <v>2717.4</v>
      </c>
      <c r="F25" s="18">
        <v>3150</v>
      </c>
      <c r="G25" s="18">
        <v>3450</v>
      </c>
      <c r="H25" s="18">
        <v>2826.4</v>
      </c>
      <c r="I25" s="18">
        <v>3254</v>
      </c>
      <c r="J25" s="18">
        <v>3553</v>
      </c>
      <c r="K25" s="18">
        <v>2925</v>
      </c>
      <c r="L25" s="18">
        <v>3353</v>
      </c>
      <c r="M25" s="18">
        <v>3655</v>
      </c>
      <c r="N25" s="46">
        <v>3030</v>
      </c>
      <c r="O25" s="46">
        <v>3454</v>
      </c>
      <c r="P25" s="46">
        <v>3750</v>
      </c>
      <c r="Q25" s="46">
        <v>3139</v>
      </c>
      <c r="R25" s="46">
        <v>3600</v>
      </c>
      <c r="S25" s="46">
        <v>3850</v>
      </c>
    </row>
    <row r="26" spans="2:19" ht="41.25" customHeight="1">
      <c r="B26" s="12">
        <v>13</v>
      </c>
      <c r="C26" s="12" t="s">
        <v>65</v>
      </c>
      <c r="D26" s="9" t="s">
        <v>69</v>
      </c>
      <c r="E26" s="18">
        <f>'Часть 2'!E25/'Часть 2'!E27/'Часть 1'!S28*10000</f>
        <v>101.48416643321704</v>
      </c>
      <c r="F26" s="18">
        <f>'Часть 2'!F25/'Часть 2'!F27/'Часть 1'!T28*10000</f>
        <v>101.79199354702514</v>
      </c>
      <c r="G26" s="18">
        <f>'Часть 2'!G25/'Часть 2'!G27/'Часть 1'!U28*10000</f>
        <v>102.21852532661612</v>
      </c>
      <c r="H26" s="18">
        <f>H25/H27/E25*10000</f>
        <v>101.77219879080339</v>
      </c>
      <c r="I26" s="18">
        <f>I25/I27/F25*10000</f>
        <v>101.97590059386704</v>
      </c>
      <c r="J26" s="18">
        <f>J25/J27/G25*10000</f>
        <v>100.67009505999688</v>
      </c>
      <c r="K26" s="18">
        <f>K25/K27/H25*10000</f>
        <v>101.16181491143827</v>
      </c>
      <c r="L26" s="18">
        <f aca="true" t="shared" si="2" ref="L26:S26">L25/L27/I25*10000</f>
        <v>101.12110828493411</v>
      </c>
      <c r="M26" s="18">
        <f t="shared" si="2"/>
        <v>100.95271187156936</v>
      </c>
      <c r="N26" s="18">
        <f t="shared" si="2"/>
        <v>101.55857214680745</v>
      </c>
      <c r="O26" s="18">
        <f t="shared" si="2"/>
        <v>101.09148955412331</v>
      </c>
      <c r="P26" s="18">
        <f t="shared" si="2"/>
        <v>100.29245279234247</v>
      </c>
      <c r="Q26" s="18">
        <f t="shared" si="2"/>
        <v>100.57996090871224</v>
      </c>
      <c r="R26" s="18">
        <f t="shared" si="2"/>
        <v>101.28958523603005</v>
      </c>
      <c r="S26" s="18">
        <f t="shared" si="2"/>
        <v>101.75090849025436</v>
      </c>
    </row>
    <row r="27" spans="2:19" ht="38.25" customHeight="1">
      <c r="B27" s="12">
        <v>14</v>
      </c>
      <c r="C27" s="12" t="s">
        <v>68</v>
      </c>
      <c r="D27" s="9" t="s">
        <v>46</v>
      </c>
      <c r="E27" s="46">
        <v>102.5</v>
      </c>
      <c r="F27" s="46">
        <v>102.4</v>
      </c>
      <c r="G27" s="46">
        <v>101.6</v>
      </c>
      <c r="H27" s="18">
        <v>102.2</v>
      </c>
      <c r="I27" s="18">
        <v>101.3</v>
      </c>
      <c r="J27" s="18">
        <v>102.3</v>
      </c>
      <c r="K27" s="18">
        <v>102.3</v>
      </c>
      <c r="L27" s="18">
        <v>101.9</v>
      </c>
      <c r="M27" s="18">
        <v>101.9</v>
      </c>
      <c r="N27" s="46">
        <v>102</v>
      </c>
      <c r="O27" s="46">
        <v>101.9</v>
      </c>
      <c r="P27" s="46">
        <v>102.3</v>
      </c>
      <c r="Q27" s="46">
        <v>103</v>
      </c>
      <c r="R27" s="46">
        <v>102.9</v>
      </c>
      <c r="S27" s="46">
        <v>100.9</v>
      </c>
    </row>
    <row r="28" spans="2:21" ht="40.5" customHeight="1">
      <c r="B28" s="8"/>
      <c r="C28" s="34" t="s">
        <v>111</v>
      </c>
      <c r="D28" s="35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46"/>
      <c r="Q28" s="46"/>
      <c r="R28" s="46"/>
      <c r="S28" s="46"/>
      <c r="T28" s="41"/>
      <c r="U28" s="41"/>
    </row>
    <row r="29" spans="2:21" ht="93.75">
      <c r="B29" s="12">
        <v>15</v>
      </c>
      <c r="C29" s="36" t="s">
        <v>112</v>
      </c>
      <c r="D29" s="35" t="s">
        <v>52</v>
      </c>
      <c r="E29" s="18">
        <v>573</v>
      </c>
      <c r="F29" s="18">
        <v>587</v>
      </c>
      <c r="G29" s="18">
        <v>595</v>
      </c>
      <c r="H29" s="18">
        <v>613</v>
      </c>
      <c r="I29" s="18">
        <v>623</v>
      </c>
      <c r="J29" s="18">
        <v>627</v>
      </c>
      <c r="K29" s="18">
        <v>643</v>
      </c>
      <c r="L29" s="18">
        <v>656</v>
      </c>
      <c r="M29" s="18">
        <v>660</v>
      </c>
      <c r="N29" s="18">
        <v>666</v>
      </c>
      <c r="O29" s="18">
        <v>689</v>
      </c>
      <c r="P29" s="46">
        <v>692</v>
      </c>
      <c r="Q29" s="46">
        <v>695</v>
      </c>
      <c r="R29" s="46">
        <v>719</v>
      </c>
      <c r="S29" s="46">
        <v>722</v>
      </c>
      <c r="T29" s="41"/>
      <c r="U29" s="41"/>
    </row>
    <row r="30" spans="2:21" ht="39.75" customHeight="1">
      <c r="B30" s="12">
        <v>16</v>
      </c>
      <c r="C30" s="12" t="s">
        <v>70</v>
      </c>
      <c r="D30" s="9" t="s">
        <v>69</v>
      </c>
      <c r="E30" s="18">
        <v>100.1</v>
      </c>
      <c r="F30" s="18">
        <v>100.2</v>
      </c>
      <c r="G30" s="18">
        <v>100.4</v>
      </c>
      <c r="H30" s="18">
        <f>H29/H31/F29*10000</f>
        <v>100.02806660270092</v>
      </c>
      <c r="I30" s="18">
        <f aca="true" t="shared" si="3" ref="I30:S30">I29/I31/F29*10000</f>
        <v>100.12535759056283</v>
      </c>
      <c r="J30" s="18">
        <f t="shared" si="3"/>
        <v>100.26465391104111</v>
      </c>
      <c r="K30" s="18">
        <f t="shared" si="3"/>
        <v>100.08966041119263</v>
      </c>
      <c r="L30" s="18">
        <f t="shared" si="3"/>
        <v>100.18739318817362</v>
      </c>
      <c r="M30" s="18">
        <f t="shared" si="3"/>
        <v>100.5378776454029</v>
      </c>
      <c r="N30" s="18">
        <f t="shared" si="3"/>
        <v>100.07437960646426</v>
      </c>
      <c r="O30" s="18">
        <f t="shared" si="3"/>
        <v>100.3156521536562</v>
      </c>
      <c r="P30" s="46">
        <f t="shared" si="3"/>
        <v>100.81585081585081</v>
      </c>
      <c r="Q30" s="46">
        <f t="shared" si="3"/>
        <v>100.24433655557576</v>
      </c>
      <c r="R30" s="46">
        <f t="shared" si="3"/>
        <v>100.34051579770012</v>
      </c>
      <c r="S30" s="46">
        <f t="shared" si="3"/>
        <v>100.80701460445115</v>
      </c>
      <c r="T30" s="41"/>
      <c r="U30" s="41"/>
    </row>
    <row r="31" spans="2:21" ht="39.75" customHeight="1">
      <c r="B31" s="12">
        <v>17</v>
      </c>
      <c r="C31" s="12" t="s">
        <v>66</v>
      </c>
      <c r="D31" s="9" t="s">
        <v>46</v>
      </c>
      <c r="E31" s="18">
        <v>105.4</v>
      </c>
      <c r="F31" s="18">
        <v>105</v>
      </c>
      <c r="G31" s="18">
        <v>104.5</v>
      </c>
      <c r="H31" s="18">
        <v>104.4</v>
      </c>
      <c r="I31" s="18">
        <v>106</v>
      </c>
      <c r="J31" s="18">
        <v>105.1</v>
      </c>
      <c r="K31" s="18">
        <v>104.8</v>
      </c>
      <c r="L31" s="18">
        <v>105.1</v>
      </c>
      <c r="M31" s="18">
        <v>104.7</v>
      </c>
      <c r="N31" s="18">
        <v>103.5</v>
      </c>
      <c r="O31" s="18">
        <v>104.7</v>
      </c>
      <c r="P31" s="46">
        <v>104</v>
      </c>
      <c r="Q31" s="46">
        <v>104.1</v>
      </c>
      <c r="R31" s="46">
        <v>104</v>
      </c>
      <c r="S31" s="46">
        <v>103.5</v>
      </c>
      <c r="T31" s="41"/>
      <c r="U31" s="41"/>
    </row>
    <row r="32" spans="2:21" ht="69.75" customHeight="1">
      <c r="B32" s="12"/>
      <c r="C32" s="34" t="s">
        <v>113</v>
      </c>
      <c r="D32" s="9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46"/>
      <c r="Q32" s="46"/>
      <c r="R32" s="46"/>
      <c r="S32" s="46"/>
      <c r="T32" s="41"/>
      <c r="U32" s="41"/>
    </row>
    <row r="33" spans="2:21" ht="123.75" customHeight="1">
      <c r="B33" s="12">
        <v>18</v>
      </c>
      <c r="C33" s="36" t="s">
        <v>114</v>
      </c>
      <c r="D33" s="35" t="s">
        <v>52</v>
      </c>
      <c r="E33" s="18">
        <v>98.1</v>
      </c>
      <c r="F33" s="18">
        <v>99.3</v>
      </c>
      <c r="G33" s="18">
        <v>99.8</v>
      </c>
      <c r="H33" s="18">
        <v>102.3</v>
      </c>
      <c r="I33" s="18">
        <v>103.6</v>
      </c>
      <c r="J33" s="18">
        <v>104.3</v>
      </c>
      <c r="K33" s="18">
        <v>106.9</v>
      </c>
      <c r="L33" s="18">
        <v>108.3</v>
      </c>
      <c r="M33" s="18">
        <v>108.6</v>
      </c>
      <c r="N33" s="18">
        <v>111.3</v>
      </c>
      <c r="O33" s="18">
        <v>112.8</v>
      </c>
      <c r="P33" s="46">
        <v>113.3</v>
      </c>
      <c r="Q33" s="46">
        <v>115.8</v>
      </c>
      <c r="R33" s="46">
        <v>117.3</v>
      </c>
      <c r="S33" s="46">
        <v>118</v>
      </c>
      <c r="T33" s="41"/>
      <c r="U33" s="41"/>
    </row>
    <row r="34" spans="2:21" ht="39.75" customHeight="1">
      <c r="B34" s="12">
        <v>19</v>
      </c>
      <c r="C34" s="12" t="s">
        <v>70</v>
      </c>
      <c r="D34" s="9" t="s">
        <v>69</v>
      </c>
      <c r="E34" s="18">
        <f>E33/E35/94.2*10000</f>
        <v>100.03854696304998</v>
      </c>
      <c r="F34" s="18">
        <f>F33/F35/95.4*10000</f>
        <v>100.08466376390903</v>
      </c>
      <c r="G34" s="18">
        <f>G33/G35/95.9*10000</f>
        <v>100.16047755873386</v>
      </c>
      <c r="H34" s="18">
        <f aca="true" t="shared" si="4" ref="H34:S34">H33/H35/E33*10000</f>
        <v>100.07806676175551</v>
      </c>
      <c r="I34" s="18">
        <f t="shared" si="4"/>
        <v>100.22124129231227</v>
      </c>
      <c r="J34" s="18">
        <f t="shared" si="4"/>
        <v>100.48944041930014</v>
      </c>
      <c r="K34" s="18">
        <f t="shared" si="4"/>
        <v>100.28462446269393</v>
      </c>
      <c r="L34" s="18">
        <f t="shared" si="4"/>
        <v>100.41948082293905</v>
      </c>
      <c r="M34" s="18">
        <f t="shared" si="4"/>
        <v>100.11800280256654</v>
      </c>
      <c r="N34" s="18">
        <f t="shared" si="4"/>
        <v>100.11153486363963</v>
      </c>
      <c r="O34" s="18">
        <f t="shared" si="4"/>
        <v>100.24554827116422</v>
      </c>
      <c r="P34" s="46">
        <f t="shared" si="4"/>
        <v>100.50848600332841</v>
      </c>
      <c r="Q34" s="46">
        <f t="shared" si="4"/>
        <v>100.04146796599626</v>
      </c>
      <c r="R34" s="46">
        <f t="shared" si="4"/>
        <v>100.08600741301989</v>
      </c>
      <c r="S34" s="46">
        <f t="shared" si="4"/>
        <v>100.3355288107519</v>
      </c>
      <c r="T34" s="41"/>
      <c r="U34" s="41"/>
    </row>
    <row r="35" spans="2:19" ht="31.5" customHeight="1">
      <c r="B35" s="12">
        <v>20</v>
      </c>
      <c r="C35" s="12" t="s">
        <v>66</v>
      </c>
      <c r="D35" s="9" t="s">
        <v>46</v>
      </c>
      <c r="E35" s="10">
        <v>104.1</v>
      </c>
      <c r="F35" s="10">
        <v>104</v>
      </c>
      <c r="G35" s="10">
        <v>103.9</v>
      </c>
      <c r="H35" s="10">
        <v>104.2</v>
      </c>
      <c r="I35" s="10">
        <v>104.1</v>
      </c>
      <c r="J35" s="10">
        <v>104</v>
      </c>
      <c r="K35" s="10">
        <v>104.2</v>
      </c>
      <c r="L35" s="10">
        <v>104.1</v>
      </c>
      <c r="M35" s="10">
        <v>104</v>
      </c>
      <c r="N35" s="42">
        <v>104</v>
      </c>
      <c r="O35" s="42">
        <v>103.9</v>
      </c>
      <c r="P35" s="42">
        <v>103.8</v>
      </c>
      <c r="Q35" s="42">
        <v>104</v>
      </c>
      <c r="R35" s="42">
        <v>103.9</v>
      </c>
      <c r="S35" s="42">
        <v>103.8</v>
      </c>
    </row>
    <row r="36" spans="2:19" ht="20.25" customHeight="1">
      <c r="B36" s="8"/>
      <c r="C36" s="8" t="s">
        <v>57</v>
      </c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42"/>
      <c r="O36" s="42"/>
      <c r="P36" s="42"/>
      <c r="Q36" s="42"/>
      <c r="R36" s="42"/>
      <c r="S36" s="42"/>
    </row>
    <row r="37" spans="2:19" ht="27.75" customHeight="1">
      <c r="B37" s="13">
        <v>21</v>
      </c>
      <c r="C37" s="13" t="s">
        <v>0</v>
      </c>
      <c r="D37" s="14" t="s">
        <v>1</v>
      </c>
      <c r="E37" s="18">
        <v>12235</v>
      </c>
      <c r="F37" s="18">
        <v>12545</v>
      </c>
      <c r="G37" s="18">
        <v>12802</v>
      </c>
      <c r="H37" s="18">
        <v>12320</v>
      </c>
      <c r="I37" s="18">
        <v>12650</v>
      </c>
      <c r="J37" s="18">
        <v>12875</v>
      </c>
      <c r="K37" s="18">
        <v>12425</v>
      </c>
      <c r="L37" s="18">
        <v>12805</v>
      </c>
      <c r="M37" s="18">
        <v>13062</v>
      </c>
      <c r="N37" s="46">
        <v>12495</v>
      </c>
      <c r="O37" s="46">
        <v>12886</v>
      </c>
      <c r="P37" s="46">
        <v>13190</v>
      </c>
      <c r="Q37" s="46">
        <v>12586</v>
      </c>
      <c r="R37" s="46">
        <v>12980</v>
      </c>
      <c r="S37" s="46">
        <v>13325</v>
      </c>
    </row>
    <row r="38" spans="2:19" ht="81.75" customHeight="1">
      <c r="B38" s="12">
        <v>22</v>
      </c>
      <c r="C38" s="12" t="s">
        <v>2</v>
      </c>
      <c r="D38" s="9" t="s">
        <v>18</v>
      </c>
      <c r="E38" s="18">
        <v>100.28688524590164</v>
      </c>
      <c r="F38" s="18">
        <v>100.3443141768079</v>
      </c>
      <c r="G38" s="18">
        <v>100.46512795923637</v>
      </c>
      <c r="H38" s="18">
        <v>100.6947282386596</v>
      </c>
      <c r="I38" s="18">
        <v>100.43524586389397</v>
      </c>
      <c r="J38" s="18">
        <v>100.16954522170651</v>
      </c>
      <c r="K38" s="18">
        <v>100.65097078570133</v>
      </c>
      <c r="L38" s="18">
        <v>100.52164492819041</v>
      </c>
      <c r="M38" s="18">
        <v>100.9476887407622</v>
      </c>
      <c r="N38" s="46">
        <v>100.56338028169014</v>
      </c>
      <c r="O38" s="46">
        <v>100.03237117707654</v>
      </c>
      <c r="P38" s="46">
        <v>100.67790809167964</v>
      </c>
      <c r="Q38" s="46">
        <v>100.22715553883245</v>
      </c>
      <c r="R38" s="46">
        <v>100.42818927974729</v>
      </c>
      <c r="S38" s="46">
        <v>100.92258007345195</v>
      </c>
    </row>
    <row r="39" spans="2:19" ht="37.5">
      <c r="B39" s="12">
        <v>23</v>
      </c>
      <c r="C39" s="12" t="s">
        <v>3</v>
      </c>
      <c r="D39" s="9" t="s">
        <v>46</v>
      </c>
      <c r="E39" s="18">
        <v>100</v>
      </c>
      <c r="F39" s="18">
        <v>100.2</v>
      </c>
      <c r="G39" s="18">
        <v>100.1</v>
      </c>
      <c r="H39" s="18">
        <v>100</v>
      </c>
      <c r="I39" s="18">
        <v>100.4</v>
      </c>
      <c r="J39" s="18">
        <v>100.4</v>
      </c>
      <c r="K39" s="18">
        <v>100.2</v>
      </c>
      <c r="L39" s="18">
        <v>100.7</v>
      </c>
      <c r="M39" s="18">
        <v>100.5</v>
      </c>
      <c r="N39" s="46">
        <v>100</v>
      </c>
      <c r="O39" s="46">
        <v>100.6</v>
      </c>
      <c r="P39" s="46">
        <v>100.3</v>
      </c>
      <c r="Q39" s="46">
        <v>100.5</v>
      </c>
      <c r="R39" s="46">
        <v>100.3</v>
      </c>
      <c r="S39" s="46">
        <v>100.1</v>
      </c>
    </row>
    <row r="40" spans="2:19" ht="37.5">
      <c r="B40" s="12"/>
      <c r="C40" s="12" t="s">
        <v>4</v>
      </c>
      <c r="D40" s="9"/>
      <c r="E40" s="18"/>
      <c r="F40" s="18"/>
      <c r="G40" s="18"/>
      <c r="H40" s="18"/>
      <c r="I40" s="18"/>
      <c r="J40" s="18"/>
      <c r="K40" s="18"/>
      <c r="L40" s="18"/>
      <c r="M40" s="18"/>
      <c r="N40" s="46"/>
      <c r="O40" s="46"/>
      <c r="P40" s="46"/>
      <c r="Q40" s="46"/>
      <c r="R40" s="46"/>
      <c r="S40" s="46"/>
    </row>
    <row r="41" spans="2:19" ht="27.75" customHeight="1">
      <c r="B41" s="12">
        <v>24</v>
      </c>
      <c r="C41" s="12" t="s">
        <v>5</v>
      </c>
      <c r="D41" s="9" t="s">
        <v>6</v>
      </c>
      <c r="E41" s="18">
        <v>11110</v>
      </c>
      <c r="F41" s="18">
        <v>11400</v>
      </c>
      <c r="G41" s="18">
        <v>11650</v>
      </c>
      <c r="H41" s="18">
        <v>11190</v>
      </c>
      <c r="I41" s="18">
        <v>11500</v>
      </c>
      <c r="J41" s="18">
        <v>11720</v>
      </c>
      <c r="K41" s="18">
        <v>11285</v>
      </c>
      <c r="L41" s="18">
        <v>11650</v>
      </c>
      <c r="M41" s="18">
        <v>11900</v>
      </c>
      <c r="N41" s="46">
        <v>11350</v>
      </c>
      <c r="O41" s="46">
        <v>11725</v>
      </c>
      <c r="P41" s="46">
        <v>12020</v>
      </c>
      <c r="Q41" s="46">
        <v>11435</v>
      </c>
      <c r="R41" s="46">
        <v>11810</v>
      </c>
      <c r="S41" s="46">
        <v>12150</v>
      </c>
    </row>
    <row r="42" spans="2:19" ht="73.5" customHeight="1">
      <c r="B42" s="12">
        <v>25</v>
      </c>
      <c r="C42" s="12" t="s">
        <v>7</v>
      </c>
      <c r="D42" s="9" t="s">
        <v>18</v>
      </c>
      <c r="E42" s="18">
        <v>100.27075812274367</v>
      </c>
      <c r="F42" s="18">
        <v>100.22841528325077</v>
      </c>
      <c r="G42" s="18">
        <v>100.46060973985013</v>
      </c>
      <c r="H42" s="18">
        <v>100.41881556051916</v>
      </c>
      <c r="I42" s="18">
        <v>100.67584129985643</v>
      </c>
      <c r="J42" s="18">
        <v>100.10035658616786</v>
      </c>
      <c r="K42" s="18">
        <v>100.44718356244368</v>
      </c>
      <c r="L42" s="18">
        <v>101.00134379470285</v>
      </c>
      <c r="M42" s="18">
        <v>101.03068276365613</v>
      </c>
      <c r="N42" s="46">
        <v>100.3752353511851</v>
      </c>
      <c r="O42" s="46">
        <v>100.24280560162781</v>
      </c>
      <c r="P42" s="46">
        <v>100.90749586547906</v>
      </c>
      <c r="Q42" s="46">
        <v>100.54780307226955</v>
      </c>
      <c r="R42" s="46">
        <v>100.22382755730939</v>
      </c>
      <c r="S42" s="46">
        <v>100.87977123955083</v>
      </c>
    </row>
    <row r="43" spans="2:19" ht="39.75" customHeight="1">
      <c r="B43" s="12">
        <v>26</v>
      </c>
      <c r="C43" s="12" t="s">
        <v>8</v>
      </c>
      <c r="D43" s="9" t="s">
        <v>46</v>
      </c>
      <c r="E43" s="18">
        <v>100</v>
      </c>
      <c r="F43" s="18">
        <v>100.3</v>
      </c>
      <c r="G43" s="18">
        <v>100.1</v>
      </c>
      <c r="H43" s="18">
        <v>100.3</v>
      </c>
      <c r="I43" s="18">
        <v>100.2</v>
      </c>
      <c r="J43" s="18">
        <v>100.5</v>
      </c>
      <c r="K43" s="18">
        <v>100.4</v>
      </c>
      <c r="L43" s="18">
        <v>100.3</v>
      </c>
      <c r="M43" s="18">
        <v>100.5</v>
      </c>
      <c r="N43" s="46">
        <v>100.2</v>
      </c>
      <c r="O43" s="46">
        <v>100.4</v>
      </c>
      <c r="P43" s="46">
        <v>100.1</v>
      </c>
      <c r="Q43" s="46">
        <v>100.2</v>
      </c>
      <c r="R43" s="46">
        <v>100.5</v>
      </c>
      <c r="S43" s="46">
        <v>100.2</v>
      </c>
    </row>
    <row r="44" spans="2:19" ht="31.5" customHeight="1">
      <c r="B44" s="12">
        <v>27</v>
      </c>
      <c r="C44" s="12" t="s">
        <v>9</v>
      </c>
      <c r="D44" s="9" t="s">
        <v>6</v>
      </c>
      <c r="E44" s="18">
        <v>1125</v>
      </c>
      <c r="F44" s="18">
        <v>1145</v>
      </c>
      <c r="G44" s="18">
        <v>1152</v>
      </c>
      <c r="H44" s="18">
        <v>1130</v>
      </c>
      <c r="I44" s="18">
        <v>1150</v>
      </c>
      <c r="J44" s="18">
        <v>1155</v>
      </c>
      <c r="K44" s="18">
        <v>1140</v>
      </c>
      <c r="L44" s="18">
        <v>1155</v>
      </c>
      <c r="M44" s="18">
        <v>1162</v>
      </c>
      <c r="N44" s="46">
        <v>1145</v>
      </c>
      <c r="O44" s="46">
        <v>1161</v>
      </c>
      <c r="P44" s="46">
        <v>1170</v>
      </c>
      <c r="Q44" s="46">
        <v>1151</v>
      </c>
      <c r="R44" s="46">
        <v>1170</v>
      </c>
      <c r="S44" s="46">
        <v>1175</v>
      </c>
    </row>
    <row r="45" spans="2:19" ht="76.5" customHeight="1">
      <c r="B45" s="12">
        <v>28</v>
      </c>
      <c r="C45" s="12" t="s">
        <v>10</v>
      </c>
      <c r="D45" s="9" t="s">
        <v>18</v>
      </c>
      <c r="E45" s="18">
        <v>100.44642857142858</v>
      </c>
      <c r="F45" s="18">
        <v>100.60300297767317</v>
      </c>
      <c r="G45" s="18">
        <v>100.31042244445703</v>
      </c>
      <c r="H45" s="18">
        <v>100.24395653138168</v>
      </c>
      <c r="I45" s="18">
        <v>100.33634487782962</v>
      </c>
      <c r="J45" s="18">
        <v>100.1602564102564</v>
      </c>
      <c r="K45" s="18">
        <v>100.38304054946506</v>
      </c>
      <c r="L45" s="18">
        <v>100.03464403256538</v>
      </c>
      <c r="M45" s="18">
        <v>100.50555505100961</v>
      </c>
      <c r="N45" s="46">
        <v>100.03844272034668</v>
      </c>
      <c r="O45" s="46">
        <v>100.31884283381288</v>
      </c>
      <c r="P45" s="46">
        <v>100.18753050581859</v>
      </c>
      <c r="Q45" s="46">
        <v>100.12352337375388</v>
      </c>
      <c r="R45" s="46">
        <v>100.27382467507425</v>
      </c>
      <c r="S45" s="46">
        <v>100.0272414615044</v>
      </c>
    </row>
    <row r="46" spans="2:19" ht="40.5" customHeight="1">
      <c r="B46" s="12">
        <v>29</v>
      </c>
      <c r="C46" s="12" t="s">
        <v>11</v>
      </c>
      <c r="D46" s="9" t="s">
        <v>46</v>
      </c>
      <c r="E46" s="18">
        <v>100</v>
      </c>
      <c r="F46" s="18">
        <v>100.1</v>
      </c>
      <c r="G46" s="18">
        <v>100.3</v>
      </c>
      <c r="H46" s="18">
        <v>100.2</v>
      </c>
      <c r="I46" s="18">
        <v>100.1</v>
      </c>
      <c r="J46" s="18">
        <v>100.1</v>
      </c>
      <c r="K46" s="18">
        <v>100.5</v>
      </c>
      <c r="L46" s="18">
        <v>100.4</v>
      </c>
      <c r="M46" s="18">
        <v>100.1</v>
      </c>
      <c r="N46" s="46">
        <v>100.4</v>
      </c>
      <c r="O46" s="46">
        <v>100.2</v>
      </c>
      <c r="P46" s="46">
        <v>100.5</v>
      </c>
      <c r="Q46" s="46">
        <v>100.4</v>
      </c>
      <c r="R46" s="46">
        <v>100.5</v>
      </c>
      <c r="S46" s="46">
        <v>100.4</v>
      </c>
    </row>
    <row r="47" spans="2:19" ht="24" customHeight="1">
      <c r="B47" s="8"/>
      <c r="C47" s="8" t="s">
        <v>58</v>
      </c>
      <c r="D47" s="9"/>
      <c r="E47" s="10"/>
      <c r="F47" s="10"/>
      <c r="G47" s="10"/>
      <c r="H47" s="10"/>
      <c r="I47" s="10"/>
      <c r="J47" s="10"/>
      <c r="K47" s="10"/>
      <c r="L47" s="10"/>
      <c r="M47" s="10"/>
      <c r="N47" s="42"/>
      <c r="O47" s="42"/>
      <c r="P47" s="42"/>
      <c r="Q47" s="42"/>
      <c r="R47" s="42"/>
      <c r="S47" s="42"/>
    </row>
    <row r="48" spans="2:19" ht="75">
      <c r="B48" s="12">
        <v>30</v>
      </c>
      <c r="C48" s="12" t="s">
        <v>12</v>
      </c>
      <c r="D48" s="9" t="s">
        <v>13</v>
      </c>
      <c r="E48" s="61">
        <v>702</v>
      </c>
      <c r="F48" s="61">
        <v>705.8</v>
      </c>
      <c r="G48" s="61">
        <v>708</v>
      </c>
      <c r="H48" s="71">
        <v>702.9</v>
      </c>
      <c r="I48" s="61">
        <v>706.8</v>
      </c>
      <c r="J48" s="61">
        <v>710</v>
      </c>
      <c r="K48" s="61">
        <v>704</v>
      </c>
      <c r="L48" s="61">
        <v>710</v>
      </c>
      <c r="M48" s="61">
        <v>712</v>
      </c>
      <c r="N48" s="71">
        <v>706.5</v>
      </c>
      <c r="O48" s="61">
        <v>712.6</v>
      </c>
      <c r="P48" s="61">
        <v>714</v>
      </c>
      <c r="Q48" s="61">
        <v>708.5</v>
      </c>
      <c r="R48" s="61">
        <v>715</v>
      </c>
      <c r="S48" s="61">
        <v>720</v>
      </c>
    </row>
    <row r="49" spans="2:19" ht="56.25">
      <c r="B49" s="12">
        <v>31</v>
      </c>
      <c r="C49" s="12" t="s">
        <v>14</v>
      </c>
      <c r="D49" s="9" t="s">
        <v>15</v>
      </c>
      <c r="E49" s="70">
        <v>100</v>
      </c>
      <c r="F49" s="70">
        <v>100</v>
      </c>
      <c r="G49" s="70">
        <v>100</v>
      </c>
      <c r="H49" s="62">
        <v>100</v>
      </c>
      <c r="I49" s="62">
        <v>100</v>
      </c>
      <c r="J49" s="62">
        <v>100</v>
      </c>
      <c r="K49" s="62">
        <v>100</v>
      </c>
      <c r="L49" s="62">
        <v>100</v>
      </c>
      <c r="M49" s="62">
        <v>100</v>
      </c>
      <c r="N49" s="62">
        <v>100</v>
      </c>
      <c r="O49" s="62">
        <v>100</v>
      </c>
      <c r="P49" s="62">
        <v>100</v>
      </c>
      <c r="Q49" s="62">
        <v>100</v>
      </c>
      <c r="R49" s="62">
        <v>100</v>
      </c>
      <c r="S49" s="62">
        <v>100</v>
      </c>
    </row>
    <row r="50" spans="2:19" ht="21.75" customHeight="1">
      <c r="B50" s="8"/>
      <c r="C50" s="8" t="s">
        <v>59</v>
      </c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42"/>
      <c r="O50" s="42"/>
      <c r="P50" s="42"/>
      <c r="Q50" s="42"/>
      <c r="R50" s="42"/>
      <c r="S50" s="42"/>
    </row>
    <row r="51" spans="2:19" ht="42.75" customHeight="1">
      <c r="B51" s="13">
        <v>32</v>
      </c>
      <c r="C51" s="13" t="s">
        <v>19</v>
      </c>
      <c r="D51" s="14" t="s">
        <v>61</v>
      </c>
      <c r="E51" s="18">
        <v>4.2</v>
      </c>
      <c r="F51" s="18">
        <v>5.8</v>
      </c>
      <c r="G51" s="18">
        <v>6.4</v>
      </c>
      <c r="H51" s="18">
        <v>4.5</v>
      </c>
      <c r="I51" s="18">
        <v>6</v>
      </c>
      <c r="J51" s="18">
        <v>6.7</v>
      </c>
      <c r="K51" s="18">
        <v>5</v>
      </c>
      <c r="L51" s="18">
        <v>6.3</v>
      </c>
      <c r="M51" s="18">
        <v>7</v>
      </c>
      <c r="N51" s="18">
        <v>5.5</v>
      </c>
      <c r="O51" s="18">
        <v>6.6</v>
      </c>
      <c r="P51" s="18">
        <v>7.5</v>
      </c>
      <c r="Q51" s="18">
        <v>6</v>
      </c>
      <c r="R51" s="18">
        <v>7</v>
      </c>
      <c r="S51" s="18">
        <v>7.9</v>
      </c>
    </row>
    <row r="52" spans="2:19" ht="37.5">
      <c r="B52" s="13">
        <v>33</v>
      </c>
      <c r="C52" s="13" t="s">
        <v>60</v>
      </c>
      <c r="D52" s="14" t="s">
        <v>61</v>
      </c>
      <c r="E52" s="18">
        <v>4.2</v>
      </c>
      <c r="F52" s="18">
        <v>5.8</v>
      </c>
      <c r="G52" s="18">
        <v>6.4</v>
      </c>
      <c r="H52" s="18">
        <v>4.5</v>
      </c>
      <c r="I52" s="18">
        <v>6</v>
      </c>
      <c r="J52" s="18">
        <v>6.7</v>
      </c>
      <c r="K52" s="18">
        <v>5</v>
      </c>
      <c r="L52" s="18">
        <v>6.3</v>
      </c>
      <c r="M52" s="18">
        <v>7</v>
      </c>
      <c r="N52" s="18">
        <v>5.5</v>
      </c>
      <c r="O52" s="18">
        <v>6.6</v>
      </c>
      <c r="P52" s="18">
        <v>7.5</v>
      </c>
      <c r="Q52" s="18">
        <v>6</v>
      </c>
      <c r="R52" s="18">
        <v>7</v>
      </c>
      <c r="S52" s="18">
        <v>7.9</v>
      </c>
    </row>
    <row r="53" spans="2:19" ht="20.25" customHeight="1">
      <c r="B53" s="8"/>
      <c r="C53" s="8" t="s">
        <v>71</v>
      </c>
      <c r="D53" s="9"/>
      <c r="E53" s="10"/>
      <c r="F53" s="10"/>
      <c r="G53" s="10"/>
      <c r="H53" s="10"/>
      <c r="I53" s="10"/>
      <c r="J53" s="10"/>
      <c r="K53" s="10"/>
      <c r="L53" s="10"/>
      <c r="M53" s="10"/>
      <c r="N53" s="42"/>
      <c r="O53" s="42"/>
      <c r="P53" s="42"/>
      <c r="Q53" s="42"/>
      <c r="R53" s="42"/>
      <c r="S53" s="42"/>
    </row>
    <row r="54" spans="2:19" ht="48" customHeight="1">
      <c r="B54" s="13">
        <v>34</v>
      </c>
      <c r="C54" s="13" t="s">
        <v>21</v>
      </c>
      <c r="D54" s="15" t="s">
        <v>1</v>
      </c>
      <c r="E54" s="18">
        <v>3350</v>
      </c>
      <c r="F54" s="18">
        <v>3365.7</v>
      </c>
      <c r="G54" s="18">
        <v>3449.2</v>
      </c>
      <c r="H54" s="18">
        <v>3430</v>
      </c>
      <c r="I54" s="18">
        <v>3446.6</v>
      </c>
      <c r="J54" s="18">
        <v>3535</v>
      </c>
      <c r="K54" s="18">
        <v>3499</v>
      </c>
      <c r="L54" s="18">
        <v>3509</v>
      </c>
      <c r="M54" s="18">
        <v>3616</v>
      </c>
      <c r="N54" s="46">
        <v>3583</v>
      </c>
      <c r="O54" s="46">
        <v>3590</v>
      </c>
      <c r="P54" s="46">
        <v>3692</v>
      </c>
      <c r="Q54" s="46">
        <v>3669</v>
      </c>
      <c r="R54" s="46">
        <v>3690</v>
      </c>
      <c r="S54" s="46">
        <v>3803</v>
      </c>
    </row>
    <row r="55" spans="2:19" ht="77.25" customHeight="1">
      <c r="B55" s="13">
        <v>35</v>
      </c>
      <c r="C55" s="13" t="s">
        <v>21</v>
      </c>
      <c r="D55" s="15" t="s">
        <v>18</v>
      </c>
      <c r="E55" s="18">
        <v>100.5</v>
      </c>
      <c r="F55" s="18">
        <v>100.6</v>
      </c>
      <c r="G55" s="18">
        <v>100.7</v>
      </c>
      <c r="H55" s="18">
        <f>H54/H56/E54*10000</f>
        <v>100.08607986460659</v>
      </c>
      <c r="I55" s="18">
        <f>I54/I56/F54*10000</f>
        <v>100.19927637667602</v>
      </c>
      <c r="J55" s="18">
        <f>J54/J56/G54*10000</f>
        <v>100.0854817783834</v>
      </c>
      <c r="K55" s="18">
        <f aca="true" t="shared" si="5" ref="K55:S55">K54/K56/H54*10000</f>
        <v>100.01143314468645</v>
      </c>
      <c r="L55" s="18">
        <f t="shared" si="5"/>
        <v>100.10863313001781</v>
      </c>
      <c r="M55" s="18">
        <f t="shared" si="5"/>
        <v>100.1874358416673</v>
      </c>
      <c r="N55" s="18">
        <f t="shared" si="5"/>
        <v>100.29450138125374</v>
      </c>
      <c r="O55" s="18">
        <f>O54/O56/L54*10000</f>
        <v>100.30230387965959</v>
      </c>
      <c r="P55" s="18">
        <f t="shared" si="5"/>
        <v>100.29643409774502</v>
      </c>
      <c r="Q55" s="18">
        <f t="shared" si="5"/>
        <v>100.39237576135673</v>
      </c>
      <c r="R55" s="18">
        <f t="shared" si="5"/>
        <v>100.47459953111853</v>
      </c>
      <c r="S55" s="18">
        <f t="shared" si="5"/>
        <v>100.59228568526544</v>
      </c>
    </row>
    <row r="56" spans="2:19" ht="43.5" customHeight="1">
      <c r="B56" s="12">
        <v>36</v>
      </c>
      <c r="C56" s="12" t="s">
        <v>22</v>
      </c>
      <c r="D56" s="9" t="s">
        <v>46</v>
      </c>
      <c r="E56" s="18">
        <v>103.2</v>
      </c>
      <c r="F56" s="18">
        <v>102</v>
      </c>
      <c r="G56" s="18">
        <v>102.4</v>
      </c>
      <c r="H56" s="18">
        <v>102.3</v>
      </c>
      <c r="I56" s="18">
        <v>102.2</v>
      </c>
      <c r="J56" s="18">
        <v>102.4</v>
      </c>
      <c r="K56" s="18">
        <v>102</v>
      </c>
      <c r="L56" s="18">
        <v>101.7</v>
      </c>
      <c r="M56" s="18">
        <v>102.1</v>
      </c>
      <c r="N56" s="46">
        <v>102.1</v>
      </c>
      <c r="O56" s="46">
        <v>102</v>
      </c>
      <c r="P56" s="46">
        <v>101.8</v>
      </c>
      <c r="Q56" s="46">
        <v>102</v>
      </c>
      <c r="R56" s="46">
        <v>102.3</v>
      </c>
      <c r="S56" s="46">
        <v>102.4</v>
      </c>
    </row>
    <row r="57" spans="2:19" ht="18.75">
      <c r="B57" s="13">
        <v>37</v>
      </c>
      <c r="C57" s="13" t="s">
        <v>23</v>
      </c>
      <c r="D57" s="15" t="s">
        <v>1</v>
      </c>
      <c r="E57" s="68">
        <v>1700</v>
      </c>
      <c r="F57" s="68">
        <v>1766</v>
      </c>
      <c r="G57" s="68">
        <v>1838</v>
      </c>
      <c r="H57" s="68">
        <f aca="true" t="shared" si="6" ref="H57:S57">E57*H58*H59/10000</f>
        <v>1742.5782</v>
      </c>
      <c r="I57" s="68">
        <f t="shared" si="6"/>
        <v>1815.58045</v>
      </c>
      <c r="J57" s="68">
        <f t="shared" si="6"/>
        <v>1900.7125600000002</v>
      </c>
      <c r="K57" s="68">
        <f t="shared" si="6"/>
        <v>1803.6276846587996</v>
      </c>
      <c r="L57" s="68">
        <f t="shared" si="6"/>
        <v>1882.8840172815003</v>
      </c>
      <c r="M57" s="68">
        <f t="shared" si="6"/>
        <v>1978.85845619184</v>
      </c>
      <c r="N57" s="46">
        <f t="shared" si="6"/>
        <v>1872.2953978691294</v>
      </c>
      <c r="O57" s="46">
        <f t="shared" si="6"/>
        <v>1960.2969107680117</v>
      </c>
      <c r="P57" s="46">
        <f t="shared" si="6"/>
        <v>2112.055418878113</v>
      </c>
      <c r="Q57" s="46">
        <f t="shared" si="6"/>
        <v>1951.216393480109</v>
      </c>
      <c r="R57" s="46">
        <f t="shared" si="6"/>
        <v>2040.7474959859308</v>
      </c>
      <c r="S57" s="46">
        <f t="shared" si="6"/>
        <v>2135.288028485772</v>
      </c>
    </row>
    <row r="58" spans="2:19" ht="76.5" customHeight="1">
      <c r="B58" s="13">
        <v>38</v>
      </c>
      <c r="C58" s="13" t="s">
        <v>23</v>
      </c>
      <c r="D58" s="9" t="s">
        <v>18</v>
      </c>
      <c r="E58" s="18">
        <v>100.1</v>
      </c>
      <c r="F58" s="18">
        <v>100.2</v>
      </c>
      <c r="G58" s="18">
        <v>100.3</v>
      </c>
      <c r="H58" s="18">
        <v>100.2</v>
      </c>
      <c r="I58" s="18">
        <v>100.3</v>
      </c>
      <c r="J58" s="18">
        <v>100.4</v>
      </c>
      <c r="K58" s="18">
        <v>100.1</v>
      </c>
      <c r="L58" s="18">
        <v>100.2</v>
      </c>
      <c r="M58" s="18">
        <v>100.3</v>
      </c>
      <c r="N58" s="18">
        <v>100.2</v>
      </c>
      <c r="O58" s="18">
        <v>100.3</v>
      </c>
      <c r="P58" s="18">
        <v>100.5</v>
      </c>
      <c r="Q58" s="18">
        <v>100.4</v>
      </c>
      <c r="R58" s="18">
        <v>100.1</v>
      </c>
      <c r="S58" s="18">
        <v>100</v>
      </c>
    </row>
    <row r="59" spans="2:19" ht="43.5" customHeight="1">
      <c r="B59" s="12">
        <v>39</v>
      </c>
      <c r="C59" s="12" t="s">
        <v>24</v>
      </c>
      <c r="D59" s="9" t="s">
        <v>46</v>
      </c>
      <c r="E59" s="18">
        <v>102.2</v>
      </c>
      <c r="F59" s="18">
        <v>102.8</v>
      </c>
      <c r="G59" s="18">
        <v>103.5</v>
      </c>
      <c r="H59" s="18">
        <v>102.3</v>
      </c>
      <c r="I59" s="18">
        <v>102.5</v>
      </c>
      <c r="J59" s="18">
        <v>103</v>
      </c>
      <c r="K59" s="18">
        <v>103.4</v>
      </c>
      <c r="L59" s="18">
        <v>103.5</v>
      </c>
      <c r="M59" s="18">
        <v>103.8</v>
      </c>
      <c r="N59" s="46">
        <v>103.6</v>
      </c>
      <c r="O59" s="46">
        <v>103.8</v>
      </c>
      <c r="P59" s="46">
        <v>106.2</v>
      </c>
      <c r="Q59" s="46">
        <v>103.8</v>
      </c>
      <c r="R59" s="46">
        <v>104</v>
      </c>
      <c r="S59" s="46">
        <v>101.1</v>
      </c>
    </row>
    <row r="60" spans="2:19" ht="23.25" customHeight="1">
      <c r="B60" s="8"/>
      <c r="C60" s="8" t="s">
        <v>92</v>
      </c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42"/>
      <c r="O60" s="42"/>
      <c r="P60" s="42"/>
      <c r="Q60" s="42"/>
      <c r="R60" s="42"/>
      <c r="S60" s="42"/>
    </row>
    <row r="61" spans="2:19" ht="66.75" customHeight="1">
      <c r="B61" s="13">
        <v>40</v>
      </c>
      <c r="C61" s="13" t="s">
        <v>26</v>
      </c>
      <c r="D61" s="9" t="s">
        <v>17</v>
      </c>
      <c r="E61" s="18">
        <v>2310</v>
      </c>
      <c r="F61" s="18">
        <v>2330</v>
      </c>
      <c r="G61" s="18">
        <v>2365</v>
      </c>
      <c r="H61" s="18">
        <v>2446</v>
      </c>
      <c r="I61" s="18">
        <v>2475</v>
      </c>
      <c r="J61" s="18">
        <v>2550</v>
      </c>
      <c r="K61" s="18">
        <v>2652</v>
      </c>
      <c r="L61" s="18">
        <v>2675</v>
      </c>
      <c r="M61" s="18">
        <v>2735</v>
      </c>
      <c r="N61" s="46">
        <v>2850</v>
      </c>
      <c r="O61" s="46">
        <v>2890</v>
      </c>
      <c r="P61" s="46">
        <v>2920</v>
      </c>
      <c r="Q61" s="46">
        <v>3010</v>
      </c>
      <c r="R61" s="46">
        <v>3100</v>
      </c>
      <c r="S61" s="46">
        <v>3130</v>
      </c>
    </row>
    <row r="62" spans="2:19" ht="75" customHeight="1">
      <c r="B62" s="13">
        <v>41</v>
      </c>
      <c r="C62" s="13" t="s">
        <v>27</v>
      </c>
      <c r="D62" s="9" t="s">
        <v>18</v>
      </c>
      <c r="E62" s="18">
        <f>E61/E63/'Часть 1'!S64*10000</f>
        <v>101.54018987113895</v>
      </c>
      <c r="F62" s="18">
        <f>F61/F63/'Часть 1'!T64*10000</f>
        <v>101.87126043866117</v>
      </c>
      <c r="G62" s="18">
        <f>G61/G63/'Часть 1'!U64*10000</f>
        <v>102.76202487057046</v>
      </c>
      <c r="H62" s="18">
        <f>H61/H63/E61*10000</f>
        <v>100.36724728667858</v>
      </c>
      <c r="I62" s="18">
        <f>I61/I63/F61*10000</f>
        <v>100.68547484897178</v>
      </c>
      <c r="J62" s="18">
        <f>J61/J63/G61*10000</f>
        <v>102.98224464946661</v>
      </c>
      <c r="K62" s="18">
        <f aca="true" t="shared" si="7" ref="K62:S62">K61/K63/H61*10000</f>
        <v>102.76958609277938</v>
      </c>
      <c r="L62" s="18">
        <f t="shared" si="7"/>
        <v>102.44626358370434</v>
      </c>
      <c r="M62" s="18">
        <f t="shared" si="7"/>
        <v>102.44021199692867</v>
      </c>
      <c r="N62" s="18">
        <f t="shared" si="7"/>
        <v>101.86356715489696</v>
      </c>
      <c r="O62" s="18">
        <f t="shared" si="7"/>
        <v>102.40510253798114</v>
      </c>
      <c r="P62" s="18">
        <f t="shared" si="7"/>
        <v>101.97150734491689</v>
      </c>
      <c r="Q62" s="18">
        <f t="shared" si="7"/>
        <v>100.10809013053961</v>
      </c>
      <c r="R62" s="18">
        <f t="shared" si="7"/>
        <v>101.67434690631201</v>
      </c>
      <c r="S62" s="18">
        <f t="shared" si="7"/>
        <v>102.37992437623477</v>
      </c>
    </row>
    <row r="63" spans="2:19" ht="38.25" customHeight="1">
      <c r="B63" s="12">
        <v>42</v>
      </c>
      <c r="C63" s="12" t="s">
        <v>28</v>
      </c>
      <c r="D63" s="9" t="s">
        <v>46</v>
      </c>
      <c r="E63" s="18">
        <v>105.5</v>
      </c>
      <c r="F63" s="18">
        <v>105.5</v>
      </c>
      <c r="G63" s="18">
        <v>104.7</v>
      </c>
      <c r="H63" s="18">
        <v>105.5</v>
      </c>
      <c r="I63" s="18">
        <v>105.5</v>
      </c>
      <c r="J63" s="18">
        <v>104.7</v>
      </c>
      <c r="K63" s="18">
        <v>105.5</v>
      </c>
      <c r="L63" s="18">
        <v>105.5</v>
      </c>
      <c r="M63" s="18">
        <v>104.7</v>
      </c>
      <c r="N63" s="46">
        <v>105.5</v>
      </c>
      <c r="O63" s="46">
        <v>105.5</v>
      </c>
      <c r="P63" s="46">
        <v>104.7</v>
      </c>
      <c r="Q63" s="46">
        <v>105.5</v>
      </c>
      <c r="R63" s="46">
        <v>105.5</v>
      </c>
      <c r="S63" s="46">
        <v>104.7</v>
      </c>
    </row>
    <row r="64" spans="2:19" ht="93.75" customHeight="1">
      <c r="B64" s="12">
        <v>43</v>
      </c>
      <c r="C64" s="12" t="s">
        <v>29</v>
      </c>
      <c r="D64" s="9" t="s">
        <v>52</v>
      </c>
      <c r="E64" s="18">
        <v>1925</v>
      </c>
      <c r="F64" s="18">
        <v>2025</v>
      </c>
      <c r="G64" s="18">
        <v>2105</v>
      </c>
      <c r="H64" s="18">
        <f aca="true" t="shared" si="8" ref="H64:S64">E64*H65*H66/10000</f>
        <v>2075.55425</v>
      </c>
      <c r="I64" s="18">
        <f t="shared" si="8"/>
        <v>2166.28425</v>
      </c>
      <c r="J64" s="18">
        <f t="shared" si="8"/>
        <v>2270.05305</v>
      </c>
      <c r="K64" s="18">
        <f t="shared" si="8"/>
        <v>2251.021606295</v>
      </c>
      <c r="L64" s="18">
        <f t="shared" si="8"/>
        <v>2333.42391130875</v>
      </c>
      <c r="M64" s="18">
        <f t="shared" si="8"/>
        <v>2459.93163736725</v>
      </c>
      <c r="N64" s="46">
        <f t="shared" si="8"/>
        <v>2448.4474562751025</v>
      </c>
      <c r="O64" s="46">
        <f t="shared" si="8"/>
        <v>2520.8445198650693</v>
      </c>
      <c r="P64" s="46">
        <f t="shared" si="8"/>
        <v>2673.4192644478044</v>
      </c>
      <c r="Q64" s="46">
        <f t="shared" si="8"/>
        <v>2676.1041007595613</v>
      </c>
      <c r="R64" s="46">
        <f t="shared" si="8"/>
        <v>2728.6377336375467</v>
      </c>
      <c r="S64" s="46">
        <f t="shared" si="8"/>
        <v>2911.032768671925</v>
      </c>
    </row>
    <row r="65" spans="2:19" ht="75.75" customHeight="1">
      <c r="B65" s="12">
        <v>44</v>
      </c>
      <c r="C65" s="12" t="s">
        <v>30</v>
      </c>
      <c r="D65" s="9" t="s">
        <v>18</v>
      </c>
      <c r="E65" s="18">
        <f>E64/E66/1798*10000</f>
        <v>101.4818993194123</v>
      </c>
      <c r="F65" s="18">
        <f>F64/F66/1884*10000</f>
        <v>101.8806411688351</v>
      </c>
      <c r="G65" s="18">
        <f>G64/G66/1956*10000</f>
        <v>102.7866159618581</v>
      </c>
      <c r="H65" s="18">
        <v>102.2</v>
      </c>
      <c r="I65" s="18">
        <v>101.4</v>
      </c>
      <c r="J65" s="18">
        <v>103</v>
      </c>
      <c r="K65" s="18">
        <v>102.8</v>
      </c>
      <c r="L65" s="18">
        <v>102.1</v>
      </c>
      <c r="M65" s="18">
        <v>103.5</v>
      </c>
      <c r="N65" s="18">
        <v>103.1</v>
      </c>
      <c r="O65" s="18">
        <v>102.4</v>
      </c>
      <c r="P65" s="18">
        <v>103.8</v>
      </c>
      <c r="Q65" s="18">
        <v>103.6</v>
      </c>
      <c r="R65" s="18">
        <v>102.6</v>
      </c>
      <c r="S65" s="18">
        <v>104</v>
      </c>
    </row>
    <row r="66" spans="2:19" ht="40.5" customHeight="1">
      <c r="B66" s="12">
        <v>45</v>
      </c>
      <c r="C66" s="12" t="s">
        <v>28</v>
      </c>
      <c r="D66" s="9" t="s">
        <v>46</v>
      </c>
      <c r="E66" s="18">
        <v>105.5</v>
      </c>
      <c r="F66" s="18">
        <v>105.5</v>
      </c>
      <c r="G66" s="18">
        <v>104.7</v>
      </c>
      <c r="H66" s="18">
        <v>105.5</v>
      </c>
      <c r="I66" s="18">
        <v>105.5</v>
      </c>
      <c r="J66" s="18">
        <v>104.7</v>
      </c>
      <c r="K66" s="18">
        <v>105.5</v>
      </c>
      <c r="L66" s="18">
        <v>105.5</v>
      </c>
      <c r="M66" s="18">
        <v>104.7</v>
      </c>
      <c r="N66" s="46">
        <v>105.5</v>
      </c>
      <c r="O66" s="46">
        <v>105.5</v>
      </c>
      <c r="P66" s="46">
        <v>104.7</v>
      </c>
      <c r="Q66" s="46">
        <v>105.5</v>
      </c>
      <c r="R66" s="46">
        <v>105.5</v>
      </c>
      <c r="S66" s="46">
        <v>104.7</v>
      </c>
    </row>
    <row r="67" spans="2:19" ht="26.25" customHeight="1">
      <c r="B67" s="8"/>
      <c r="C67" s="8" t="s">
        <v>93</v>
      </c>
      <c r="D67" s="9"/>
      <c r="E67" s="10"/>
      <c r="F67" s="10"/>
      <c r="G67" s="10"/>
      <c r="H67" s="10"/>
      <c r="I67" s="10"/>
      <c r="J67" s="10"/>
      <c r="K67" s="10"/>
      <c r="L67" s="10"/>
      <c r="M67" s="10"/>
      <c r="N67" s="42"/>
      <c r="O67" s="42"/>
      <c r="P67" s="42"/>
      <c r="Q67" s="42"/>
      <c r="R67" s="42"/>
      <c r="S67" s="42"/>
    </row>
    <row r="68" spans="2:19" ht="37.5">
      <c r="B68" s="13">
        <v>46</v>
      </c>
      <c r="C68" s="13" t="s">
        <v>31</v>
      </c>
      <c r="D68" s="9" t="s">
        <v>25</v>
      </c>
      <c r="E68" s="52">
        <v>19.5</v>
      </c>
      <c r="F68" s="52">
        <v>19.55</v>
      </c>
      <c r="G68" s="52">
        <v>19.65</v>
      </c>
      <c r="H68" s="52">
        <v>19.5</v>
      </c>
      <c r="I68" s="52">
        <v>19.55</v>
      </c>
      <c r="J68" s="52">
        <v>19.65</v>
      </c>
      <c r="K68" s="52">
        <v>19.5</v>
      </c>
      <c r="L68" s="52">
        <v>19.6</v>
      </c>
      <c r="M68" s="52">
        <v>19.65</v>
      </c>
      <c r="N68" s="59">
        <v>19.5</v>
      </c>
      <c r="O68" s="59">
        <v>19.6</v>
      </c>
      <c r="P68" s="59">
        <v>19.65</v>
      </c>
      <c r="Q68" s="59">
        <v>19.5</v>
      </c>
      <c r="R68" s="59">
        <v>19.6</v>
      </c>
      <c r="S68" s="59">
        <v>19.65</v>
      </c>
    </row>
    <row r="69" spans="2:19" ht="37.5">
      <c r="B69" s="13">
        <v>47</v>
      </c>
      <c r="C69" s="13" t="s">
        <v>73</v>
      </c>
      <c r="D69" s="9" t="s">
        <v>16</v>
      </c>
      <c r="E69" s="59">
        <v>33.2</v>
      </c>
      <c r="F69" s="59">
        <v>34.6</v>
      </c>
      <c r="G69" s="59">
        <v>35</v>
      </c>
      <c r="H69" s="52">
        <v>34.6</v>
      </c>
      <c r="I69" s="52">
        <v>36.2</v>
      </c>
      <c r="J69" s="52">
        <v>36.8</v>
      </c>
      <c r="K69" s="52">
        <v>36.2</v>
      </c>
      <c r="L69" s="52">
        <v>37.9</v>
      </c>
      <c r="M69" s="52">
        <v>38.2</v>
      </c>
      <c r="N69" s="59">
        <v>37.6</v>
      </c>
      <c r="O69" s="59">
        <v>39.5</v>
      </c>
      <c r="P69" s="59">
        <v>39.8</v>
      </c>
      <c r="Q69" s="59">
        <v>39.3</v>
      </c>
      <c r="R69" s="59">
        <v>41</v>
      </c>
      <c r="S69" s="59">
        <v>41.4</v>
      </c>
    </row>
    <row r="70" spans="2:19" ht="37.5">
      <c r="B70" s="12">
        <v>48</v>
      </c>
      <c r="C70" s="12" t="s">
        <v>32</v>
      </c>
      <c r="D70" s="15" t="s">
        <v>20</v>
      </c>
      <c r="E70" s="57">
        <v>1.1</v>
      </c>
      <c r="F70" s="57">
        <v>0.8</v>
      </c>
      <c r="G70" s="57">
        <v>0.7</v>
      </c>
      <c r="H70" s="57">
        <v>1.1</v>
      </c>
      <c r="I70" s="57">
        <v>0.8</v>
      </c>
      <c r="J70" s="57">
        <v>0.7</v>
      </c>
      <c r="K70" s="57">
        <v>1.1</v>
      </c>
      <c r="L70" s="57">
        <v>0.8</v>
      </c>
      <c r="M70" s="57">
        <v>0.7</v>
      </c>
      <c r="N70" s="57">
        <v>1.1</v>
      </c>
      <c r="O70" s="57">
        <v>0.8</v>
      </c>
      <c r="P70" s="57">
        <v>0.7</v>
      </c>
      <c r="Q70" s="57">
        <v>1.1</v>
      </c>
      <c r="R70" s="57">
        <v>0.8</v>
      </c>
      <c r="S70" s="57">
        <v>0.7</v>
      </c>
    </row>
    <row r="71" spans="2:19" ht="61.5" customHeight="1">
      <c r="B71" s="12">
        <v>49</v>
      </c>
      <c r="C71" s="12" t="s">
        <v>33</v>
      </c>
      <c r="D71" s="9" t="s">
        <v>25</v>
      </c>
      <c r="E71" s="57">
        <v>1.1</v>
      </c>
      <c r="F71" s="57">
        <v>1</v>
      </c>
      <c r="G71" s="57">
        <v>0.8</v>
      </c>
      <c r="H71" s="57">
        <v>1.1</v>
      </c>
      <c r="I71" s="57">
        <v>1</v>
      </c>
      <c r="J71" s="57">
        <v>0.8</v>
      </c>
      <c r="K71" s="57">
        <v>1.1</v>
      </c>
      <c r="L71" s="57">
        <v>1</v>
      </c>
      <c r="M71" s="57">
        <v>0.8</v>
      </c>
      <c r="N71" s="57">
        <v>1.1</v>
      </c>
      <c r="O71" s="57">
        <v>1</v>
      </c>
      <c r="P71" s="57">
        <v>0.8</v>
      </c>
      <c r="Q71" s="57">
        <v>1.1</v>
      </c>
      <c r="R71" s="57">
        <v>1</v>
      </c>
      <c r="S71" s="57">
        <v>0.8</v>
      </c>
    </row>
    <row r="72" spans="2:19" ht="23.25" customHeight="1">
      <c r="B72" s="16"/>
      <c r="C72" s="16" t="s">
        <v>94</v>
      </c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42"/>
      <c r="O72" s="42"/>
      <c r="P72" s="42"/>
      <c r="Q72" s="42"/>
      <c r="R72" s="42"/>
      <c r="S72" s="42"/>
    </row>
    <row r="73" spans="2:19" ht="37.5">
      <c r="B73" s="13">
        <v>50</v>
      </c>
      <c r="C73" s="13" t="s">
        <v>35</v>
      </c>
      <c r="D73" s="9" t="s">
        <v>34</v>
      </c>
      <c r="E73" s="52">
        <v>2852</v>
      </c>
      <c r="F73" s="52">
        <v>2860</v>
      </c>
      <c r="G73" s="52">
        <v>3067</v>
      </c>
      <c r="H73" s="52">
        <v>2852</v>
      </c>
      <c r="I73" s="52">
        <v>2860</v>
      </c>
      <c r="J73" s="52">
        <v>3067</v>
      </c>
      <c r="K73" s="52">
        <v>2871</v>
      </c>
      <c r="L73" s="52">
        <v>2893</v>
      </c>
      <c r="M73" s="52">
        <v>3082</v>
      </c>
      <c r="N73" s="59">
        <v>2871</v>
      </c>
      <c r="O73" s="59">
        <v>2893</v>
      </c>
      <c r="P73" s="59">
        <v>3082</v>
      </c>
      <c r="Q73" s="59">
        <v>2871</v>
      </c>
      <c r="R73" s="59">
        <v>2893</v>
      </c>
      <c r="S73" s="59">
        <v>3082</v>
      </c>
    </row>
    <row r="74" spans="2:19" ht="75">
      <c r="B74" s="13">
        <v>51</v>
      </c>
      <c r="C74" s="13" t="s">
        <v>72</v>
      </c>
      <c r="D74" s="14" t="s">
        <v>25</v>
      </c>
      <c r="E74" s="39">
        <v>6.4</v>
      </c>
      <c r="F74" s="39">
        <v>6.52</v>
      </c>
      <c r="G74" s="39">
        <v>6.75</v>
      </c>
      <c r="H74" s="39">
        <v>6.4</v>
      </c>
      <c r="I74" s="39">
        <v>6.52</v>
      </c>
      <c r="J74" s="39">
        <v>6.75</v>
      </c>
      <c r="K74" s="39">
        <v>6.52</v>
      </c>
      <c r="L74" s="39">
        <v>6.61</v>
      </c>
      <c r="M74" s="39">
        <v>6.83</v>
      </c>
      <c r="N74" s="38">
        <v>6.52</v>
      </c>
      <c r="O74" s="38">
        <v>6.61</v>
      </c>
      <c r="P74" s="38">
        <v>6.83</v>
      </c>
      <c r="Q74" s="38">
        <v>6.52</v>
      </c>
      <c r="R74" s="38">
        <v>6.61</v>
      </c>
      <c r="S74" s="38">
        <v>6.83</v>
      </c>
    </row>
    <row r="75" spans="2:19" ht="18.75">
      <c r="B75" s="12"/>
      <c r="C75" s="12" t="s">
        <v>36</v>
      </c>
      <c r="D75" s="17"/>
      <c r="E75" s="52"/>
      <c r="F75" s="52"/>
      <c r="G75" s="52"/>
      <c r="H75" s="52"/>
      <c r="I75" s="52"/>
      <c r="J75" s="52"/>
      <c r="K75" s="52"/>
      <c r="L75" s="52"/>
      <c r="M75" s="52"/>
      <c r="N75" s="59"/>
      <c r="O75" s="59"/>
      <c r="P75" s="59"/>
      <c r="Q75" s="59"/>
      <c r="R75" s="59"/>
      <c r="S75" s="59"/>
    </row>
    <row r="76" spans="2:19" ht="37.5">
      <c r="B76" s="12">
        <v>52</v>
      </c>
      <c r="C76" s="12" t="s">
        <v>37</v>
      </c>
      <c r="D76" s="9" t="s">
        <v>38</v>
      </c>
      <c r="E76" s="59">
        <v>45.3</v>
      </c>
      <c r="F76" s="59">
        <v>45.3</v>
      </c>
      <c r="G76" s="59">
        <v>45.3</v>
      </c>
      <c r="H76" s="59">
        <v>45.3</v>
      </c>
      <c r="I76" s="59">
        <v>45.3</v>
      </c>
      <c r="J76" s="59">
        <v>45.3</v>
      </c>
      <c r="K76" s="59">
        <v>45.3</v>
      </c>
      <c r="L76" s="59">
        <v>45.3</v>
      </c>
      <c r="M76" s="59">
        <v>45.3</v>
      </c>
      <c r="N76" s="59">
        <v>45.3</v>
      </c>
      <c r="O76" s="59">
        <v>45.3</v>
      </c>
      <c r="P76" s="59">
        <v>45.3</v>
      </c>
      <c r="Q76" s="59">
        <v>45.3</v>
      </c>
      <c r="R76" s="59">
        <v>45.3</v>
      </c>
      <c r="S76" s="59">
        <v>45.3</v>
      </c>
    </row>
    <row r="77" spans="2:19" ht="46.5" customHeight="1">
      <c r="B77" s="12">
        <v>53</v>
      </c>
      <c r="C77" s="12" t="s">
        <v>39</v>
      </c>
      <c r="D77" s="9" t="s">
        <v>40</v>
      </c>
      <c r="E77" s="52">
        <v>580</v>
      </c>
      <c r="F77" s="52">
        <v>582</v>
      </c>
      <c r="G77" s="52">
        <v>590</v>
      </c>
      <c r="H77" s="52">
        <v>580</v>
      </c>
      <c r="I77" s="52">
        <v>582</v>
      </c>
      <c r="J77" s="52">
        <v>590</v>
      </c>
      <c r="K77" s="52">
        <v>583</v>
      </c>
      <c r="L77" s="52">
        <v>586</v>
      </c>
      <c r="M77" s="52">
        <v>595</v>
      </c>
      <c r="N77" s="59">
        <v>583</v>
      </c>
      <c r="O77" s="59">
        <v>586</v>
      </c>
      <c r="P77" s="59">
        <v>595</v>
      </c>
      <c r="Q77" s="59">
        <v>583</v>
      </c>
      <c r="R77" s="59">
        <v>587</v>
      </c>
      <c r="S77" s="59">
        <v>595</v>
      </c>
    </row>
    <row r="78" spans="2:19" ht="56.25">
      <c r="B78" s="12">
        <v>54</v>
      </c>
      <c r="C78" s="12" t="s">
        <v>74</v>
      </c>
      <c r="D78" s="15" t="s">
        <v>20</v>
      </c>
      <c r="E78" s="52">
        <v>33.2</v>
      </c>
      <c r="F78" s="52">
        <v>33.3</v>
      </c>
      <c r="G78" s="52">
        <v>33.4</v>
      </c>
      <c r="H78" s="52">
        <v>33.5</v>
      </c>
      <c r="I78" s="52">
        <v>33.6</v>
      </c>
      <c r="J78" s="52">
        <v>33.7</v>
      </c>
      <c r="K78" s="52">
        <v>33.8</v>
      </c>
      <c r="L78" s="52">
        <v>33.9</v>
      </c>
      <c r="M78" s="52">
        <v>34</v>
      </c>
      <c r="N78" s="59">
        <v>34.1</v>
      </c>
      <c r="O78" s="59">
        <v>34.2</v>
      </c>
      <c r="P78" s="59">
        <v>34.3</v>
      </c>
      <c r="Q78" s="59">
        <v>34.4</v>
      </c>
      <c r="R78" s="59">
        <v>34.5</v>
      </c>
      <c r="S78" s="59">
        <v>34.6</v>
      </c>
    </row>
    <row r="80" spans="3:4" ht="18.75">
      <c r="C80" s="2"/>
      <c r="D80" s="3"/>
    </row>
    <row r="81" spans="3:4" ht="18.75">
      <c r="C81" s="2"/>
      <c r="D81" s="3"/>
    </row>
    <row r="82" spans="3:4" ht="18.75">
      <c r="C82" s="2"/>
      <c r="D82" s="3"/>
    </row>
    <row r="83" spans="3:4" ht="18.75">
      <c r="C83" s="2"/>
      <c r="D83" s="3"/>
    </row>
  </sheetData>
  <sheetProtection/>
  <mergeCells count="13">
    <mergeCell ref="B5:S5"/>
    <mergeCell ref="E7:G7"/>
    <mergeCell ref="H7:J7"/>
    <mergeCell ref="K7:M7"/>
    <mergeCell ref="N7:P7"/>
    <mergeCell ref="Q7:S7"/>
    <mergeCell ref="B3:M3"/>
    <mergeCell ref="P3:R3"/>
    <mergeCell ref="B6:B8"/>
    <mergeCell ref="C6:C8"/>
    <mergeCell ref="D6:D8"/>
    <mergeCell ref="E6:S6"/>
    <mergeCell ref="B4:S4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M87"/>
  <sheetViews>
    <sheetView zoomScale="80" zoomScaleNormal="80" zoomScalePageLayoutView="0" workbookViewId="0" topLeftCell="A1">
      <selection activeCell="X8" sqref="X8"/>
    </sheetView>
  </sheetViews>
  <sheetFormatPr defaultColWidth="9.00390625" defaultRowHeight="12.75"/>
  <cols>
    <col min="1" max="1" width="1.625" style="0" customWidth="1"/>
    <col min="2" max="2" width="5.875" style="0" customWidth="1"/>
    <col min="3" max="3" width="44.875" style="0" customWidth="1"/>
    <col min="4" max="4" width="18.25390625" style="0" customWidth="1"/>
    <col min="5" max="5" width="11.25390625" style="0" customWidth="1"/>
    <col min="6" max="6" width="11.00390625" style="0" customWidth="1"/>
    <col min="7" max="8" width="11.125" style="0" customWidth="1"/>
    <col min="9" max="9" width="12.75390625" style="0" customWidth="1"/>
    <col min="10" max="10" width="11.75390625" style="0" customWidth="1"/>
    <col min="11" max="11" width="11.00390625" style="0" customWidth="1"/>
    <col min="12" max="12" width="11.125" style="0" customWidth="1"/>
    <col min="13" max="13" width="11.75390625" style="0" customWidth="1"/>
    <col min="14" max="14" width="11.625" style="0" customWidth="1"/>
    <col min="15" max="15" width="11.875" style="0" customWidth="1"/>
    <col min="16" max="16" width="11.125" style="0" customWidth="1"/>
    <col min="17" max="17" width="11.375" style="0" customWidth="1"/>
    <col min="18" max="18" width="11.25390625" style="0" customWidth="1"/>
    <col min="19" max="21" width="11.875" style="0" customWidth="1"/>
  </cols>
  <sheetData>
    <row r="1" spans="17:21" ht="18.75">
      <c r="Q1" s="101" t="s">
        <v>106</v>
      </c>
      <c r="R1" s="101"/>
      <c r="S1" s="101"/>
      <c r="T1" s="101"/>
      <c r="U1" s="101"/>
    </row>
    <row r="2" spans="17:21" ht="18.75">
      <c r="Q2" s="101" t="s">
        <v>103</v>
      </c>
      <c r="R2" s="101"/>
      <c r="S2" s="101"/>
      <c r="T2" s="101"/>
      <c r="U2" s="101"/>
    </row>
    <row r="3" spans="17:21" ht="20.25" customHeight="1">
      <c r="Q3" s="101" t="s">
        <v>110</v>
      </c>
      <c r="R3" s="101"/>
      <c r="S3" s="101"/>
      <c r="T3" s="101"/>
      <c r="U3" s="101"/>
    </row>
    <row r="4" spans="17:21" ht="20.25" customHeight="1">
      <c r="Q4" s="101" t="s">
        <v>104</v>
      </c>
      <c r="R4" s="101"/>
      <c r="S4" s="101"/>
      <c r="T4" s="32"/>
      <c r="U4" s="32"/>
    </row>
    <row r="5" spans="17:21" ht="21.75" customHeight="1">
      <c r="Q5" s="3" t="s">
        <v>131</v>
      </c>
      <c r="R5" s="3"/>
      <c r="S5" s="32"/>
      <c r="T5" s="32"/>
      <c r="U5" s="33"/>
    </row>
    <row r="6" spans="2:21" ht="20.25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R6" s="102"/>
      <c r="S6" s="102"/>
      <c r="T6" s="102"/>
      <c r="U6" s="4"/>
    </row>
    <row r="7" spans="2:21" ht="45.75" customHeight="1">
      <c r="B7" s="92" t="s">
        <v>125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</row>
    <row r="8" spans="2:21" ht="45.75" customHeight="1">
      <c r="B8" s="103" t="s">
        <v>89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</row>
    <row r="9" spans="2:21" ht="43.5" customHeight="1">
      <c r="B9" s="89" t="s">
        <v>100</v>
      </c>
      <c r="C9" s="89" t="s">
        <v>41</v>
      </c>
      <c r="D9" s="89" t="s">
        <v>42</v>
      </c>
      <c r="E9" s="5" t="s">
        <v>75</v>
      </c>
      <c r="F9" s="6" t="s">
        <v>95</v>
      </c>
      <c r="G9" s="89" t="s">
        <v>77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</row>
    <row r="10" spans="2:21" ht="21" customHeight="1">
      <c r="B10" s="89"/>
      <c r="C10" s="89"/>
      <c r="D10" s="89"/>
      <c r="E10" s="89" t="s">
        <v>107</v>
      </c>
      <c r="F10" s="89" t="s">
        <v>79</v>
      </c>
      <c r="G10" s="89" t="s">
        <v>80</v>
      </c>
      <c r="H10" s="89"/>
      <c r="I10" s="89"/>
      <c r="J10" s="89" t="s">
        <v>81</v>
      </c>
      <c r="K10" s="89"/>
      <c r="L10" s="89"/>
      <c r="M10" s="89" t="s">
        <v>108</v>
      </c>
      <c r="N10" s="89"/>
      <c r="O10" s="89"/>
      <c r="P10" s="96" t="s">
        <v>82</v>
      </c>
      <c r="Q10" s="97"/>
      <c r="R10" s="98"/>
      <c r="S10" s="96" t="s">
        <v>109</v>
      </c>
      <c r="T10" s="97"/>
      <c r="U10" s="98"/>
    </row>
    <row r="11" spans="2:21" ht="87" customHeight="1">
      <c r="B11" s="89"/>
      <c r="C11" s="89"/>
      <c r="D11" s="89"/>
      <c r="E11" s="89"/>
      <c r="F11" s="89"/>
      <c r="G11" s="7" t="s">
        <v>97</v>
      </c>
      <c r="H11" s="7" t="s">
        <v>96</v>
      </c>
      <c r="I11" s="7" t="s">
        <v>78</v>
      </c>
      <c r="J11" s="7" t="s">
        <v>97</v>
      </c>
      <c r="K11" s="7" t="s">
        <v>96</v>
      </c>
      <c r="L11" s="7" t="s">
        <v>78</v>
      </c>
      <c r="M11" s="7" t="s">
        <v>97</v>
      </c>
      <c r="N11" s="7" t="s">
        <v>96</v>
      </c>
      <c r="O11" s="7" t="s">
        <v>78</v>
      </c>
      <c r="P11" s="7" t="s">
        <v>97</v>
      </c>
      <c r="Q11" s="7" t="s">
        <v>96</v>
      </c>
      <c r="R11" s="7" t="s">
        <v>78</v>
      </c>
      <c r="S11" s="7" t="s">
        <v>97</v>
      </c>
      <c r="T11" s="7" t="s">
        <v>96</v>
      </c>
      <c r="U11" s="7" t="s">
        <v>78</v>
      </c>
    </row>
    <row r="12" spans="2:21" ht="18.75">
      <c r="B12" s="8"/>
      <c r="C12" s="8" t="s">
        <v>43</v>
      </c>
      <c r="D12" s="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  <c r="Q12" s="19"/>
      <c r="R12" s="19"/>
      <c r="S12" s="19"/>
      <c r="T12" s="19"/>
      <c r="U12" s="19"/>
    </row>
    <row r="13" spans="2:21" ht="37.5">
      <c r="B13" s="8"/>
      <c r="C13" s="8" t="s">
        <v>91</v>
      </c>
      <c r="D13" s="9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19"/>
      <c r="R13" s="19"/>
      <c r="S13" s="19"/>
      <c r="T13" s="19"/>
      <c r="U13" s="19"/>
    </row>
    <row r="14" spans="2:21" ht="19.5" customHeight="1">
      <c r="B14" s="12">
        <v>1</v>
      </c>
      <c r="C14" s="12" t="s">
        <v>44</v>
      </c>
      <c r="D14" s="9" t="s">
        <v>45</v>
      </c>
      <c r="E14" s="18">
        <v>65.6</v>
      </c>
      <c r="F14" s="18">
        <v>65.5</v>
      </c>
      <c r="G14" s="18">
        <v>65.4</v>
      </c>
      <c r="H14" s="18">
        <v>65.5</v>
      </c>
      <c r="I14" s="18">
        <v>65.6</v>
      </c>
      <c r="J14" s="18">
        <v>65.5</v>
      </c>
      <c r="K14" s="18">
        <v>65.6</v>
      </c>
      <c r="L14" s="18">
        <v>65.7</v>
      </c>
      <c r="M14" s="18">
        <v>65.5</v>
      </c>
      <c r="N14" s="18">
        <v>65.6</v>
      </c>
      <c r="O14" s="18">
        <v>65.7</v>
      </c>
      <c r="P14" s="18">
        <v>65.5</v>
      </c>
      <c r="Q14" s="18">
        <v>65.6</v>
      </c>
      <c r="R14" s="18">
        <v>65.7</v>
      </c>
      <c r="S14" s="18">
        <v>65.5</v>
      </c>
      <c r="T14" s="18">
        <v>65.6</v>
      </c>
      <c r="U14" s="18">
        <v>65.7</v>
      </c>
    </row>
    <row r="15" spans="2:21" ht="19.5" customHeight="1">
      <c r="B15" s="12">
        <v>2</v>
      </c>
      <c r="C15" s="12" t="s">
        <v>47</v>
      </c>
      <c r="D15" s="9" t="s">
        <v>45</v>
      </c>
      <c r="E15" s="18">
        <v>27.1</v>
      </c>
      <c r="F15" s="18">
        <v>27</v>
      </c>
      <c r="G15" s="18">
        <v>27</v>
      </c>
      <c r="H15" s="18">
        <v>27</v>
      </c>
      <c r="I15" s="18">
        <v>27.1</v>
      </c>
      <c r="J15" s="18">
        <v>27</v>
      </c>
      <c r="K15" s="18">
        <v>27.1</v>
      </c>
      <c r="L15" s="18">
        <v>27.1</v>
      </c>
      <c r="M15" s="18">
        <v>27</v>
      </c>
      <c r="N15" s="18">
        <v>27.1</v>
      </c>
      <c r="O15" s="18">
        <v>27.1</v>
      </c>
      <c r="P15" s="18">
        <v>27</v>
      </c>
      <c r="Q15" s="18">
        <v>27.1</v>
      </c>
      <c r="R15" s="18">
        <v>27.1</v>
      </c>
      <c r="S15" s="18">
        <v>27</v>
      </c>
      <c r="T15" s="18">
        <v>27.1</v>
      </c>
      <c r="U15" s="18">
        <v>27.1</v>
      </c>
    </row>
    <row r="16" spans="2:21" ht="30.75" customHeight="1">
      <c r="B16" s="12">
        <v>3</v>
      </c>
      <c r="C16" s="12" t="s">
        <v>48</v>
      </c>
      <c r="D16" s="9" t="s">
        <v>45</v>
      </c>
      <c r="E16" s="18">
        <v>38.5</v>
      </c>
      <c r="F16" s="18">
        <v>38.5</v>
      </c>
      <c r="G16" s="18">
        <v>38.4</v>
      </c>
      <c r="H16" s="18">
        <v>38.5</v>
      </c>
      <c r="I16" s="18">
        <v>38.5</v>
      </c>
      <c r="J16" s="18">
        <v>38.5</v>
      </c>
      <c r="K16" s="18">
        <v>38.5</v>
      </c>
      <c r="L16" s="18">
        <v>38.6</v>
      </c>
      <c r="M16" s="18">
        <v>38.5</v>
      </c>
      <c r="N16" s="18">
        <v>38.5</v>
      </c>
      <c r="O16" s="18">
        <v>38.6</v>
      </c>
      <c r="P16" s="18">
        <v>38.5</v>
      </c>
      <c r="Q16" s="18">
        <v>38.5</v>
      </c>
      <c r="R16" s="18">
        <v>38.6</v>
      </c>
      <c r="S16" s="18">
        <v>38.5</v>
      </c>
      <c r="T16" s="18">
        <v>38.5</v>
      </c>
      <c r="U16" s="18">
        <v>38.6</v>
      </c>
    </row>
    <row r="17" spans="2:21" ht="80.25" customHeight="1">
      <c r="B17" s="12">
        <v>4</v>
      </c>
      <c r="C17" s="12" t="s">
        <v>49</v>
      </c>
      <c r="D17" s="9" t="s">
        <v>62</v>
      </c>
      <c r="E17" s="18">
        <v>11.2</v>
      </c>
      <c r="F17" s="18">
        <v>11</v>
      </c>
      <c r="G17" s="18">
        <v>11</v>
      </c>
      <c r="H17" s="18">
        <v>11.4</v>
      </c>
      <c r="I17" s="18">
        <v>11.5</v>
      </c>
      <c r="J17" s="18">
        <v>11.1</v>
      </c>
      <c r="K17" s="18">
        <v>11.5</v>
      </c>
      <c r="L17" s="18">
        <v>11.6</v>
      </c>
      <c r="M17" s="18">
        <v>11.2</v>
      </c>
      <c r="N17" s="18">
        <v>11.6</v>
      </c>
      <c r="O17" s="18">
        <v>11.7</v>
      </c>
      <c r="P17" s="18">
        <v>11.2</v>
      </c>
      <c r="Q17" s="18">
        <v>11.6</v>
      </c>
      <c r="R17" s="18">
        <v>11.7</v>
      </c>
      <c r="S17" s="18">
        <v>11.2</v>
      </c>
      <c r="T17" s="18">
        <v>11.6</v>
      </c>
      <c r="U17" s="18">
        <v>11.7</v>
      </c>
    </row>
    <row r="18" spans="2:21" ht="79.5" customHeight="1">
      <c r="B18" s="12">
        <v>5</v>
      </c>
      <c r="C18" s="12" t="s">
        <v>50</v>
      </c>
      <c r="D18" s="9" t="s">
        <v>63</v>
      </c>
      <c r="E18" s="18">
        <v>13.2</v>
      </c>
      <c r="F18" s="18">
        <v>13.1</v>
      </c>
      <c r="G18" s="18">
        <v>13.2</v>
      </c>
      <c r="H18" s="18">
        <v>13.1</v>
      </c>
      <c r="I18" s="18">
        <v>13</v>
      </c>
      <c r="J18" s="18">
        <v>13.2</v>
      </c>
      <c r="K18" s="18">
        <v>13.1</v>
      </c>
      <c r="L18" s="18">
        <v>13</v>
      </c>
      <c r="M18" s="18">
        <v>13.3</v>
      </c>
      <c r="N18" s="18">
        <v>13</v>
      </c>
      <c r="O18" s="18">
        <v>12.9</v>
      </c>
      <c r="P18" s="18">
        <v>13.3</v>
      </c>
      <c r="Q18" s="18">
        <v>13</v>
      </c>
      <c r="R18" s="18">
        <v>12.9</v>
      </c>
      <c r="S18" s="18">
        <v>13.3</v>
      </c>
      <c r="T18" s="18">
        <v>13</v>
      </c>
      <c r="U18" s="18">
        <v>12.9</v>
      </c>
    </row>
    <row r="19" spans="2:21" ht="51.75" customHeight="1">
      <c r="B19" s="12">
        <v>6</v>
      </c>
      <c r="C19" s="12" t="s">
        <v>51</v>
      </c>
      <c r="D19" s="9" t="s">
        <v>64</v>
      </c>
      <c r="E19" s="18">
        <v>-2</v>
      </c>
      <c r="F19" s="18">
        <f aca="true" t="shared" si="0" ref="F19:U19">F17-F18</f>
        <v>-2.0999999999999996</v>
      </c>
      <c r="G19" s="18">
        <f t="shared" si="0"/>
        <v>-2.1999999999999993</v>
      </c>
      <c r="H19" s="18">
        <f t="shared" si="0"/>
        <v>-1.6999999999999993</v>
      </c>
      <c r="I19" s="18">
        <f t="shared" si="0"/>
        <v>-1.5</v>
      </c>
      <c r="J19" s="18">
        <f t="shared" si="0"/>
        <v>-2.0999999999999996</v>
      </c>
      <c r="K19" s="18">
        <f t="shared" si="0"/>
        <v>-1.5999999999999996</v>
      </c>
      <c r="L19" s="18">
        <f t="shared" si="0"/>
        <v>-1.4000000000000004</v>
      </c>
      <c r="M19" s="18">
        <f t="shared" si="0"/>
        <v>-2.1000000000000014</v>
      </c>
      <c r="N19" s="18">
        <f t="shared" si="0"/>
        <v>-1.4000000000000004</v>
      </c>
      <c r="O19" s="18">
        <f t="shared" si="0"/>
        <v>-1.200000000000001</v>
      </c>
      <c r="P19" s="18">
        <f t="shared" si="0"/>
        <v>-2.1000000000000014</v>
      </c>
      <c r="Q19" s="18">
        <f t="shared" si="0"/>
        <v>-1.4000000000000004</v>
      </c>
      <c r="R19" s="18">
        <f t="shared" si="0"/>
        <v>-1.200000000000001</v>
      </c>
      <c r="S19" s="18">
        <f t="shared" si="0"/>
        <v>-2.1000000000000014</v>
      </c>
      <c r="T19" s="18">
        <f t="shared" si="0"/>
        <v>-1.4000000000000004</v>
      </c>
      <c r="U19" s="18">
        <f t="shared" si="0"/>
        <v>-1.200000000000001</v>
      </c>
    </row>
    <row r="20" spans="2:21" ht="57" customHeight="1">
      <c r="B20" s="12">
        <v>7</v>
      </c>
      <c r="C20" s="12" t="s">
        <v>130</v>
      </c>
      <c r="D20" s="9" t="s">
        <v>129</v>
      </c>
      <c r="E20" s="18">
        <v>0.3</v>
      </c>
      <c r="F20" s="18">
        <v>25.3</v>
      </c>
      <c r="G20" s="18">
        <v>25.3</v>
      </c>
      <c r="H20" s="18">
        <v>25.2</v>
      </c>
      <c r="I20" s="18">
        <v>25.1</v>
      </c>
      <c r="J20" s="18">
        <v>25.3</v>
      </c>
      <c r="K20" s="18">
        <v>25.2</v>
      </c>
      <c r="L20" s="18">
        <v>25.1</v>
      </c>
      <c r="M20" s="18">
        <v>25.1</v>
      </c>
      <c r="N20" s="18">
        <v>24.9</v>
      </c>
      <c r="O20" s="18">
        <v>24.5</v>
      </c>
      <c r="P20" s="18">
        <v>25</v>
      </c>
      <c r="Q20" s="18">
        <v>24.5</v>
      </c>
      <c r="R20" s="18">
        <v>24.4</v>
      </c>
      <c r="S20" s="18">
        <v>24.9</v>
      </c>
      <c r="T20" s="18">
        <v>24.4</v>
      </c>
      <c r="U20" s="18">
        <v>24.3</v>
      </c>
    </row>
    <row r="21" spans="2:21" ht="18.75">
      <c r="B21" s="8"/>
      <c r="C21" s="8" t="s">
        <v>56</v>
      </c>
      <c r="D21" s="9"/>
      <c r="E21" s="18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3"/>
      <c r="Q21" s="73"/>
      <c r="R21" s="73"/>
      <c r="S21" s="73"/>
      <c r="T21" s="73"/>
      <c r="U21" s="73"/>
    </row>
    <row r="22" spans="2:21" ht="60" customHeight="1">
      <c r="B22" s="12">
        <v>8</v>
      </c>
      <c r="C22" s="12" t="s">
        <v>53</v>
      </c>
      <c r="D22" s="9" t="s">
        <v>46</v>
      </c>
      <c r="E22" s="18">
        <v>96.1</v>
      </c>
      <c r="F22" s="18">
        <v>137</v>
      </c>
      <c r="G22" s="18">
        <v>88.7</v>
      </c>
      <c r="H22" s="18">
        <v>101</v>
      </c>
      <c r="I22" s="18">
        <v>104.3</v>
      </c>
      <c r="J22" s="18">
        <v>100</v>
      </c>
      <c r="K22" s="18">
        <v>100.7</v>
      </c>
      <c r="L22" s="18">
        <v>107.5</v>
      </c>
      <c r="M22" s="18">
        <v>100.5</v>
      </c>
      <c r="N22" s="18">
        <v>100.7</v>
      </c>
      <c r="O22" s="18">
        <v>100.9</v>
      </c>
      <c r="P22" s="46">
        <v>100.1</v>
      </c>
      <c r="Q22" s="46">
        <v>100.3</v>
      </c>
      <c r="R22" s="46">
        <v>100.4</v>
      </c>
      <c r="S22" s="46">
        <v>100</v>
      </c>
      <c r="T22" s="46">
        <v>100.1</v>
      </c>
      <c r="U22" s="46">
        <v>100.3</v>
      </c>
    </row>
    <row r="23" spans="2:21" ht="18.75" customHeight="1">
      <c r="B23" s="8"/>
      <c r="C23" s="8" t="s">
        <v>54</v>
      </c>
      <c r="D23" s="9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3"/>
      <c r="Q23" s="73"/>
      <c r="R23" s="73"/>
      <c r="S23" s="73"/>
      <c r="T23" s="73"/>
      <c r="U23" s="73"/>
    </row>
    <row r="24" spans="2:21" ht="75.75" customHeight="1">
      <c r="B24" s="12">
        <v>9</v>
      </c>
      <c r="C24" s="12" t="s">
        <v>67</v>
      </c>
      <c r="D24" s="9" t="s">
        <v>52</v>
      </c>
      <c r="E24" s="52">
        <v>1.9</v>
      </c>
      <c r="F24" s="53">
        <v>2</v>
      </c>
      <c r="G24" s="53">
        <v>1.9</v>
      </c>
      <c r="H24" s="53">
        <v>2.05</v>
      </c>
      <c r="I24" s="53">
        <v>2.1</v>
      </c>
      <c r="J24" s="53">
        <v>1.95</v>
      </c>
      <c r="K24" s="53">
        <v>2.1</v>
      </c>
      <c r="L24" s="53">
        <v>2.18</v>
      </c>
      <c r="M24" s="53">
        <v>1.97</v>
      </c>
      <c r="N24" s="53">
        <v>2.15</v>
      </c>
      <c r="O24" s="53">
        <v>2.2</v>
      </c>
      <c r="P24" s="59">
        <v>1.99</v>
      </c>
      <c r="Q24" s="59">
        <v>2.2</v>
      </c>
      <c r="R24" s="59">
        <v>2.27</v>
      </c>
      <c r="S24" s="59">
        <f>P24*S25*S26/10000</f>
        <v>2.0319691</v>
      </c>
      <c r="T24" s="59">
        <f>Q24*T25*T26/10000</f>
        <v>2.2530618000000002</v>
      </c>
      <c r="U24" s="59">
        <f>R24*U25*U26/10000</f>
        <v>2.29731264</v>
      </c>
    </row>
    <row r="25" spans="2:39" ht="63" customHeight="1">
      <c r="B25" s="12">
        <v>10</v>
      </c>
      <c r="C25" s="12" t="s">
        <v>65</v>
      </c>
      <c r="D25" s="9" t="s">
        <v>46</v>
      </c>
      <c r="E25" s="52">
        <v>65.3</v>
      </c>
      <c r="F25" s="53">
        <f>F24/F26/E24*10000</f>
        <v>95.52010698251983</v>
      </c>
      <c r="G25" s="53">
        <f>G24/G26/F24*10000</f>
        <v>95.28585757271816</v>
      </c>
      <c r="H25" s="53">
        <f>H24/H26/F24*10000</f>
        <v>101.08481262327415</v>
      </c>
      <c r="I25" s="53">
        <f aca="true" t="shared" si="1" ref="I25:O25">I24/I26/F24*10000</f>
        <v>103.2448377581121</v>
      </c>
      <c r="J25" s="53">
        <f t="shared" si="1"/>
        <v>99.25684617733889</v>
      </c>
      <c r="K25" s="53">
        <f t="shared" si="1"/>
        <v>98.40444225767908</v>
      </c>
      <c r="L25" s="53">
        <f t="shared" si="1"/>
        <v>100.00917515368383</v>
      </c>
      <c r="M25" s="53">
        <f t="shared" si="1"/>
        <v>97.14003944773175</v>
      </c>
      <c r="N25" s="53">
        <f t="shared" si="1"/>
        <v>97.78505480511211</v>
      </c>
      <c r="O25" s="53">
        <f t="shared" si="1"/>
        <v>96.66420612323806</v>
      </c>
      <c r="P25" s="59">
        <f>P24/P26/M24*10000</f>
        <v>100.01507764989697</v>
      </c>
      <c r="Q25" s="59">
        <f>Q24/Q26/N24*10000</f>
        <v>100.61512428254557</v>
      </c>
      <c r="R25" s="59">
        <f>R24/R26/O24*10000</f>
        <v>101.65696372592923</v>
      </c>
      <c r="S25" s="59">
        <v>100.6</v>
      </c>
      <c r="T25" s="59">
        <v>100.7</v>
      </c>
      <c r="U25" s="59">
        <v>100.8</v>
      </c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3"/>
      <c r="AI25" s="23"/>
      <c r="AJ25" s="23"/>
      <c r="AK25" s="23"/>
      <c r="AL25" s="23"/>
      <c r="AM25" s="23"/>
    </row>
    <row r="26" spans="2:21" ht="57.75" customHeight="1">
      <c r="B26" s="12">
        <v>11</v>
      </c>
      <c r="C26" s="12" t="s">
        <v>66</v>
      </c>
      <c r="D26" s="9" t="s">
        <v>46</v>
      </c>
      <c r="E26" s="52">
        <v>100.3</v>
      </c>
      <c r="F26" s="53">
        <v>110.2</v>
      </c>
      <c r="G26" s="53">
        <v>99.7</v>
      </c>
      <c r="H26" s="53">
        <v>101.4</v>
      </c>
      <c r="I26" s="53">
        <v>101.7</v>
      </c>
      <c r="J26" s="53">
        <v>103.4</v>
      </c>
      <c r="K26" s="53">
        <v>104.1</v>
      </c>
      <c r="L26" s="53">
        <v>103.8</v>
      </c>
      <c r="M26" s="53">
        <v>104</v>
      </c>
      <c r="N26" s="53">
        <v>104.7</v>
      </c>
      <c r="O26" s="53">
        <v>104.4</v>
      </c>
      <c r="P26" s="59">
        <v>101</v>
      </c>
      <c r="Q26" s="59">
        <v>101.7</v>
      </c>
      <c r="R26" s="59">
        <v>101.5</v>
      </c>
      <c r="S26" s="59">
        <v>101.5</v>
      </c>
      <c r="T26" s="59">
        <v>101.7</v>
      </c>
      <c r="U26" s="59">
        <v>100.4</v>
      </c>
    </row>
    <row r="27" spans="2:21" ht="24" customHeight="1">
      <c r="B27" s="8"/>
      <c r="C27" s="8" t="s">
        <v>55</v>
      </c>
      <c r="D27" s="9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9"/>
      <c r="Q27" s="59"/>
      <c r="R27" s="59"/>
      <c r="S27" s="59"/>
      <c r="T27" s="59"/>
      <c r="U27" s="59"/>
    </row>
    <row r="28" spans="2:21" ht="75">
      <c r="B28" s="12">
        <v>12</v>
      </c>
      <c r="C28" s="12" t="s">
        <v>67</v>
      </c>
      <c r="D28" s="9" t="s">
        <v>52</v>
      </c>
      <c r="E28" s="52">
        <v>1571.8</v>
      </c>
      <c r="F28" s="52">
        <v>2470</v>
      </c>
      <c r="G28" s="52">
        <v>2210</v>
      </c>
      <c r="H28" s="52">
        <v>2580</v>
      </c>
      <c r="I28" s="52">
        <v>2690</v>
      </c>
      <c r="J28" s="52">
        <v>2300</v>
      </c>
      <c r="K28" s="52">
        <v>2710</v>
      </c>
      <c r="L28" s="52">
        <v>3050</v>
      </c>
      <c r="M28" s="52">
        <v>2420</v>
      </c>
      <c r="N28" s="52">
        <v>2890</v>
      </c>
      <c r="O28" s="52">
        <v>3180</v>
      </c>
      <c r="P28" s="59">
        <f aca="true" t="shared" si="2" ref="P28:U28">M28*P29*P30/10000</f>
        <v>2548.3858400000004</v>
      </c>
      <c r="Q28" s="59">
        <f t="shared" si="2"/>
        <v>2950.84606</v>
      </c>
      <c r="R28" s="59">
        <f t="shared" si="2"/>
        <v>3266.2098</v>
      </c>
      <c r="S28" s="59">
        <f t="shared" si="2"/>
        <v>2612.350324584</v>
      </c>
      <c r="T28" s="59">
        <f t="shared" si="2"/>
        <v>3022.01751612114</v>
      </c>
      <c r="U28" s="59">
        <f t="shared" si="2"/>
        <v>3321.9705337056</v>
      </c>
    </row>
    <row r="29" spans="2:21" ht="70.5" customHeight="1">
      <c r="B29" s="12">
        <v>13</v>
      </c>
      <c r="C29" s="12" t="s">
        <v>65</v>
      </c>
      <c r="D29" s="9" t="s">
        <v>69</v>
      </c>
      <c r="E29" s="52">
        <v>92.2</v>
      </c>
      <c r="F29" s="52">
        <f>F28/F30/E28*10000</f>
        <v>149.51919590392467</v>
      </c>
      <c r="G29" s="52">
        <f>G28/G30/F28*10000</f>
        <v>84.9702604088569</v>
      </c>
      <c r="H29" s="52">
        <f>H28/H30/F28*10000</f>
        <v>100.14711533609449</v>
      </c>
      <c r="I29" s="52">
        <f aca="true" t="shared" si="3" ref="I29:O29">I28/I30/F28*10000</f>
        <v>103.91878109837131</v>
      </c>
      <c r="J29" s="52">
        <f t="shared" si="3"/>
        <v>99.6862051628786</v>
      </c>
      <c r="K29" s="52">
        <f t="shared" si="3"/>
        <v>100.41946433070983</v>
      </c>
      <c r="L29" s="52">
        <f t="shared" si="3"/>
        <v>108.3966535642952</v>
      </c>
      <c r="M29" s="52">
        <f t="shared" si="3"/>
        <v>100.01653165812532</v>
      </c>
      <c r="N29" s="52">
        <f t="shared" si="3"/>
        <v>102.04982432599445</v>
      </c>
      <c r="O29" s="52">
        <f t="shared" si="3"/>
        <v>99.67714634987306</v>
      </c>
      <c r="P29" s="59">
        <v>100.1</v>
      </c>
      <c r="Q29" s="59">
        <v>100.3</v>
      </c>
      <c r="R29" s="59">
        <v>100.5</v>
      </c>
      <c r="S29" s="59">
        <v>100.5</v>
      </c>
      <c r="T29" s="59">
        <v>100.7</v>
      </c>
      <c r="U29" s="59">
        <v>100.8</v>
      </c>
    </row>
    <row r="30" spans="2:21" ht="61.5" customHeight="1">
      <c r="B30" s="12">
        <v>14</v>
      </c>
      <c r="C30" s="12" t="s">
        <v>68</v>
      </c>
      <c r="D30" s="9" t="s">
        <v>46</v>
      </c>
      <c r="E30" s="52">
        <v>105</v>
      </c>
      <c r="F30" s="52">
        <v>105.1</v>
      </c>
      <c r="G30" s="52">
        <v>105.3</v>
      </c>
      <c r="H30" s="52">
        <v>104.3</v>
      </c>
      <c r="I30" s="52">
        <v>104.8</v>
      </c>
      <c r="J30" s="52">
        <v>104.4</v>
      </c>
      <c r="K30" s="52">
        <v>104.6</v>
      </c>
      <c r="L30" s="52">
        <v>104.6</v>
      </c>
      <c r="M30" s="52">
        <v>105.2</v>
      </c>
      <c r="N30" s="52">
        <v>104.5</v>
      </c>
      <c r="O30" s="52">
        <v>104.6</v>
      </c>
      <c r="P30" s="59">
        <v>105.2</v>
      </c>
      <c r="Q30" s="59">
        <v>101.8</v>
      </c>
      <c r="R30" s="59">
        <v>102.2</v>
      </c>
      <c r="S30" s="59">
        <v>102</v>
      </c>
      <c r="T30" s="59">
        <v>101.7</v>
      </c>
      <c r="U30" s="59">
        <v>100.9</v>
      </c>
    </row>
    <row r="31" spans="2:21" ht="66.75" customHeight="1">
      <c r="B31" s="8"/>
      <c r="C31" s="34" t="s">
        <v>111</v>
      </c>
      <c r="D31" s="35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46"/>
      <c r="Q31" s="46"/>
      <c r="R31" s="46"/>
      <c r="S31" s="46"/>
      <c r="T31" s="46"/>
      <c r="U31" s="46"/>
    </row>
    <row r="32" spans="2:21" ht="131.25">
      <c r="B32" s="12">
        <v>15</v>
      </c>
      <c r="C32" s="36" t="s">
        <v>112</v>
      </c>
      <c r="D32" s="35" t="s">
        <v>52</v>
      </c>
      <c r="E32" s="53">
        <v>381.9</v>
      </c>
      <c r="F32" s="52">
        <v>404.8</v>
      </c>
      <c r="G32" s="52">
        <v>429.5</v>
      </c>
      <c r="H32" s="52">
        <v>433.1</v>
      </c>
      <c r="I32" s="52">
        <v>433.9</v>
      </c>
      <c r="J32" s="52">
        <v>456.5</v>
      </c>
      <c r="K32" s="52">
        <v>465.1</v>
      </c>
      <c r="L32" s="52">
        <v>466.9</v>
      </c>
      <c r="M32" s="52">
        <v>486.2</v>
      </c>
      <c r="N32" s="52">
        <v>500.4</v>
      </c>
      <c r="O32" s="52">
        <v>503.3</v>
      </c>
      <c r="P32" s="59">
        <v>515</v>
      </c>
      <c r="Q32" s="59">
        <v>529</v>
      </c>
      <c r="R32" s="59">
        <v>535</v>
      </c>
      <c r="S32" s="59">
        <v>543</v>
      </c>
      <c r="T32" s="59">
        <v>556</v>
      </c>
      <c r="U32" s="59">
        <v>567</v>
      </c>
    </row>
    <row r="33" spans="2:21" ht="63.75" customHeight="1">
      <c r="B33" s="12">
        <v>16</v>
      </c>
      <c r="C33" s="12" t="s">
        <v>70</v>
      </c>
      <c r="D33" s="9" t="s">
        <v>69</v>
      </c>
      <c r="E33" s="53">
        <v>101.6</v>
      </c>
      <c r="F33" s="52">
        <f>F32/F34/E32*10000</f>
        <v>101.52905566942461</v>
      </c>
      <c r="G33" s="52">
        <f>G32/G34/F32*10000</f>
        <v>101.33885258464804</v>
      </c>
      <c r="H33" s="52">
        <f>H32/H34/F32*10000</f>
        <v>102.67860529689787</v>
      </c>
      <c r="I33" s="52">
        <f aca="true" t="shared" si="4" ref="I33:O33">I32/I34/F32*10000</f>
        <v>102.96708470496215</v>
      </c>
      <c r="J33" s="52">
        <f t="shared" si="4"/>
        <v>101.51516667722957</v>
      </c>
      <c r="K33" s="52">
        <f t="shared" si="4"/>
        <v>103.0600708812201</v>
      </c>
      <c r="L33" s="52">
        <f t="shared" si="4"/>
        <v>103.36737660062802</v>
      </c>
      <c r="M33" s="52">
        <f t="shared" si="4"/>
        <v>101.72495138145705</v>
      </c>
      <c r="N33" s="52">
        <f t="shared" si="4"/>
        <v>103.25313401324131</v>
      </c>
      <c r="O33" s="52">
        <f t="shared" si="4"/>
        <v>103.55053021039912</v>
      </c>
      <c r="P33" s="59">
        <f aca="true" t="shared" si="5" ref="P33:U33">P32/P34/M32*10000</f>
        <v>101.84950795810524</v>
      </c>
      <c r="Q33" s="59">
        <f t="shared" si="5"/>
        <v>102.14050981437073</v>
      </c>
      <c r="R33" s="59">
        <f t="shared" si="5"/>
        <v>102.11184472586596</v>
      </c>
      <c r="S33" s="59">
        <f t="shared" si="5"/>
        <v>101.87139439988745</v>
      </c>
      <c r="T33" s="59">
        <f t="shared" si="5"/>
        <v>102.04268908179932</v>
      </c>
      <c r="U33" s="59">
        <f t="shared" si="5"/>
        <v>102.19991167908867</v>
      </c>
    </row>
    <row r="34" spans="2:21" ht="54" customHeight="1">
      <c r="B34" s="12">
        <v>17</v>
      </c>
      <c r="C34" s="12" t="s">
        <v>66</v>
      </c>
      <c r="D34" s="9" t="s">
        <v>46</v>
      </c>
      <c r="E34" s="52">
        <v>104.2</v>
      </c>
      <c r="F34" s="52">
        <v>104.4</v>
      </c>
      <c r="G34" s="52">
        <v>104.7</v>
      </c>
      <c r="H34" s="52">
        <v>104.2</v>
      </c>
      <c r="I34" s="52">
        <v>104.1</v>
      </c>
      <c r="J34" s="52">
        <v>104.7</v>
      </c>
      <c r="K34" s="52">
        <v>104.2</v>
      </c>
      <c r="L34" s="52">
        <v>104.1</v>
      </c>
      <c r="M34" s="52">
        <v>104.7</v>
      </c>
      <c r="N34" s="52">
        <v>104.2</v>
      </c>
      <c r="O34" s="52">
        <v>104.1</v>
      </c>
      <c r="P34" s="59">
        <v>104</v>
      </c>
      <c r="Q34" s="59">
        <v>103.5</v>
      </c>
      <c r="R34" s="59">
        <v>104.1</v>
      </c>
      <c r="S34" s="59">
        <v>103.5</v>
      </c>
      <c r="T34" s="59">
        <v>103</v>
      </c>
      <c r="U34" s="59">
        <v>103.7</v>
      </c>
    </row>
    <row r="35" spans="2:21" ht="95.25" customHeight="1">
      <c r="B35" s="12"/>
      <c r="C35" s="34" t="s">
        <v>113</v>
      </c>
      <c r="D35" s="9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46"/>
      <c r="Q35" s="46"/>
      <c r="R35" s="46"/>
      <c r="S35" s="46"/>
      <c r="T35" s="46"/>
      <c r="U35" s="46"/>
    </row>
    <row r="36" spans="2:21" ht="144.75" customHeight="1">
      <c r="B36" s="37">
        <v>18</v>
      </c>
      <c r="C36" s="36" t="s">
        <v>114</v>
      </c>
      <c r="D36" s="9" t="s">
        <v>52</v>
      </c>
      <c r="E36" s="53">
        <v>72.9</v>
      </c>
      <c r="F36" s="52">
        <v>76.5</v>
      </c>
      <c r="G36" s="52">
        <v>79.3</v>
      </c>
      <c r="H36" s="52">
        <v>79.7</v>
      </c>
      <c r="I36" s="52">
        <v>79.9</v>
      </c>
      <c r="J36" s="52">
        <v>82.3</v>
      </c>
      <c r="K36" s="52">
        <v>82.6</v>
      </c>
      <c r="L36" s="52">
        <v>82.8</v>
      </c>
      <c r="M36" s="52">
        <v>86.4</v>
      </c>
      <c r="N36" s="52">
        <v>86.5</v>
      </c>
      <c r="O36" s="52">
        <v>86.7</v>
      </c>
      <c r="P36" s="52">
        <v>90.6</v>
      </c>
      <c r="Q36" s="52">
        <v>91.6</v>
      </c>
      <c r="R36" s="52">
        <v>92</v>
      </c>
      <c r="S36" s="52">
        <v>94.2</v>
      </c>
      <c r="T36" s="52">
        <v>95.4</v>
      </c>
      <c r="U36" s="52">
        <v>95.9</v>
      </c>
    </row>
    <row r="37" spans="2:21" ht="54" customHeight="1">
      <c r="B37" s="37">
        <v>19</v>
      </c>
      <c r="C37" s="12" t="s">
        <v>70</v>
      </c>
      <c r="D37" s="9" t="s">
        <v>69</v>
      </c>
      <c r="E37" s="53">
        <v>93.7</v>
      </c>
      <c r="F37" s="52">
        <f>F36/F38/E36*10000</f>
        <v>97.798948373661</v>
      </c>
      <c r="G37" s="52">
        <f>G36/G38/F36*10000</f>
        <v>98.91233847228459</v>
      </c>
      <c r="H37" s="52">
        <f>H36/H38/F36*10000</f>
        <v>99.41126577857607</v>
      </c>
      <c r="I37" s="52">
        <f>I36/I38/F36*10000</f>
        <v>99.66072943172182</v>
      </c>
      <c r="J37" s="52">
        <f>J36/G36*100</f>
        <v>103.78310214375787</v>
      </c>
      <c r="K37" s="52">
        <f aca="true" t="shared" si="6" ref="K37:U37">K36/K38/H36*10000</f>
        <v>99.6525431908117</v>
      </c>
      <c r="L37" s="52">
        <f t="shared" si="6"/>
        <v>99.64378550110713</v>
      </c>
      <c r="M37" s="52">
        <f t="shared" si="6"/>
        <v>100.94401345920181</v>
      </c>
      <c r="N37" s="52">
        <f t="shared" si="6"/>
        <v>100.69379772769605</v>
      </c>
      <c r="O37" s="52">
        <f t="shared" si="6"/>
        <v>100.68283166109254</v>
      </c>
      <c r="P37" s="52">
        <f t="shared" si="6"/>
        <v>100.82799145299144</v>
      </c>
      <c r="Q37" s="52">
        <f t="shared" si="6"/>
        <v>101.82303245887061</v>
      </c>
      <c r="R37" s="52">
        <f t="shared" si="6"/>
        <v>102.0317629314169</v>
      </c>
      <c r="S37" s="52">
        <f t="shared" si="6"/>
        <v>99.97452878247582</v>
      </c>
      <c r="T37" s="52">
        <f t="shared" si="6"/>
        <v>100.14276116896205</v>
      </c>
      <c r="U37" s="52">
        <f t="shared" si="6"/>
        <v>100.2299331103679</v>
      </c>
    </row>
    <row r="38" spans="2:21" ht="54" customHeight="1">
      <c r="B38" s="37">
        <v>20</v>
      </c>
      <c r="C38" s="12" t="s">
        <v>66</v>
      </c>
      <c r="D38" s="9" t="s">
        <v>46</v>
      </c>
      <c r="E38" s="53">
        <v>99.7</v>
      </c>
      <c r="F38" s="52">
        <v>107.3</v>
      </c>
      <c r="G38" s="52">
        <v>104.8</v>
      </c>
      <c r="H38" s="52">
        <v>104.8</v>
      </c>
      <c r="I38" s="52">
        <v>104.8</v>
      </c>
      <c r="J38" s="52">
        <v>104</v>
      </c>
      <c r="K38" s="52">
        <v>104</v>
      </c>
      <c r="L38" s="52">
        <v>104</v>
      </c>
      <c r="M38" s="52">
        <v>104</v>
      </c>
      <c r="N38" s="52">
        <v>104</v>
      </c>
      <c r="O38" s="52">
        <v>104</v>
      </c>
      <c r="P38" s="52">
        <v>104</v>
      </c>
      <c r="Q38" s="52">
        <v>104</v>
      </c>
      <c r="R38" s="52">
        <v>104</v>
      </c>
      <c r="S38" s="52">
        <v>104</v>
      </c>
      <c r="T38" s="52">
        <v>104</v>
      </c>
      <c r="U38" s="52">
        <v>104</v>
      </c>
    </row>
    <row r="39" spans="2:21" ht="20.25" customHeight="1">
      <c r="B39" s="8"/>
      <c r="C39" s="8" t="s">
        <v>57</v>
      </c>
      <c r="D39" s="9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46"/>
      <c r="Q39" s="46"/>
      <c r="R39" s="46"/>
      <c r="S39" s="46"/>
      <c r="T39" s="46"/>
      <c r="U39" s="46"/>
    </row>
    <row r="40" spans="2:21" ht="27.75" customHeight="1">
      <c r="B40" s="13">
        <v>21</v>
      </c>
      <c r="C40" s="13" t="s">
        <v>0</v>
      </c>
      <c r="D40" s="14" t="s">
        <v>1</v>
      </c>
      <c r="E40" s="74">
        <v>10624</v>
      </c>
      <c r="F40" s="74">
        <v>10700</v>
      </c>
      <c r="G40" s="74">
        <v>11041</v>
      </c>
      <c r="H40" s="74">
        <v>11145</v>
      </c>
      <c r="I40" s="74">
        <v>11305</v>
      </c>
      <c r="J40" s="74">
        <v>11591</v>
      </c>
      <c r="K40" s="74">
        <v>11732</v>
      </c>
      <c r="L40" s="74">
        <v>11901</v>
      </c>
      <c r="M40" s="74">
        <v>11920</v>
      </c>
      <c r="N40" s="74">
        <v>12290</v>
      </c>
      <c r="O40" s="74">
        <v>12490</v>
      </c>
      <c r="P40" s="75">
        <v>12015</v>
      </c>
      <c r="Q40" s="75">
        <v>12375</v>
      </c>
      <c r="R40" s="75">
        <v>12625</v>
      </c>
      <c r="S40" s="75">
        <v>12200</v>
      </c>
      <c r="T40" s="75">
        <v>12477</v>
      </c>
      <c r="U40" s="75">
        <v>12730</v>
      </c>
    </row>
    <row r="41" spans="2:21" ht="91.5" customHeight="1">
      <c r="B41" s="12">
        <v>22</v>
      </c>
      <c r="C41" s="12" t="s">
        <v>2</v>
      </c>
      <c r="D41" s="9" t="s">
        <v>18</v>
      </c>
      <c r="E41" s="74">
        <v>106.7</v>
      </c>
      <c r="F41" s="74">
        <v>100.8</v>
      </c>
      <c r="G41" s="74">
        <v>103.2</v>
      </c>
      <c r="H41" s="74">
        <v>103.3</v>
      </c>
      <c r="I41" s="74">
        <v>104.6</v>
      </c>
      <c r="J41" s="74">
        <v>104.6</v>
      </c>
      <c r="K41" s="74">
        <v>103.6</v>
      </c>
      <c r="L41" s="74">
        <v>103.2</v>
      </c>
      <c r="M41" s="74">
        <v>102.7</v>
      </c>
      <c r="N41" s="74">
        <v>103.7</v>
      </c>
      <c r="O41" s="74">
        <v>103.1</v>
      </c>
      <c r="P41" s="75">
        <v>100.79697986577182</v>
      </c>
      <c r="Q41" s="75">
        <v>100.69161920260375</v>
      </c>
      <c r="R41" s="75">
        <v>100.97988480694646</v>
      </c>
      <c r="S41" s="75">
        <v>101.13520118444241</v>
      </c>
      <c r="T41" s="75">
        <v>100.62299643137965</v>
      </c>
      <c r="U41" s="75">
        <v>100.33003300330034</v>
      </c>
    </row>
    <row r="42" spans="2:21" ht="63.75" customHeight="1">
      <c r="B42" s="12">
        <v>23</v>
      </c>
      <c r="C42" s="12" t="s">
        <v>3</v>
      </c>
      <c r="D42" s="9" t="s">
        <v>46</v>
      </c>
      <c r="E42" s="74">
        <v>100.1</v>
      </c>
      <c r="F42" s="74">
        <v>100.1</v>
      </c>
      <c r="G42" s="74">
        <v>100</v>
      </c>
      <c r="H42" s="74">
        <v>100.8</v>
      </c>
      <c r="I42" s="74">
        <v>101</v>
      </c>
      <c r="J42" s="74">
        <v>100.4</v>
      </c>
      <c r="K42" s="74">
        <v>100.2</v>
      </c>
      <c r="L42" s="74">
        <v>102</v>
      </c>
      <c r="M42" s="74">
        <v>100.1</v>
      </c>
      <c r="N42" s="74">
        <v>101</v>
      </c>
      <c r="O42" s="74">
        <v>101.8</v>
      </c>
      <c r="P42" s="75">
        <v>100</v>
      </c>
      <c r="Q42" s="75">
        <v>100</v>
      </c>
      <c r="R42" s="75">
        <v>100.1</v>
      </c>
      <c r="S42" s="75">
        <v>100.4</v>
      </c>
      <c r="T42" s="75">
        <v>100.2</v>
      </c>
      <c r="U42" s="75">
        <v>100.5</v>
      </c>
    </row>
    <row r="43" spans="2:21" ht="58.5" customHeight="1">
      <c r="B43" s="12"/>
      <c r="C43" s="12" t="s">
        <v>4</v>
      </c>
      <c r="D43" s="9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5"/>
      <c r="Q43" s="75"/>
      <c r="R43" s="75"/>
      <c r="S43" s="75"/>
      <c r="T43" s="75"/>
      <c r="U43" s="75"/>
    </row>
    <row r="44" spans="2:21" ht="27.75" customHeight="1">
      <c r="B44" s="12">
        <v>24</v>
      </c>
      <c r="C44" s="12" t="s">
        <v>5</v>
      </c>
      <c r="D44" s="9" t="s">
        <v>6</v>
      </c>
      <c r="E44" s="74">
        <v>9804</v>
      </c>
      <c r="F44" s="74">
        <v>9860</v>
      </c>
      <c r="G44" s="74">
        <v>10100</v>
      </c>
      <c r="H44" s="74">
        <v>10195</v>
      </c>
      <c r="I44" s="74">
        <v>10335</v>
      </c>
      <c r="J44" s="74">
        <v>10609</v>
      </c>
      <c r="K44" s="74">
        <v>10721</v>
      </c>
      <c r="L44" s="74">
        <v>10856</v>
      </c>
      <c r="M44" s="74">
        <v>10850</v>
      </c>
      <c r="N44" s="74">
        <v>11210</v>
      </c>
      <c r="O44" s="74">
        <v>11400</v>
      </c>
      <c r="P44" s="75">
        <v>10910</v>
      </c>
      <c r="Q44" s="75">
        <v>11250</v>
      </c>
      <c r="R44" s="75">
        <v>11490</v>
      </c>
      <c r="S44" s="75">
        <v>11080</v>
      </c>
      <c r="T44" s="75">
        <v>11340</v>
      </c>
      <c r="U44" s="75">
        <v>11585</v>
      </c>
    </row>
    <row r="45" spans="2:21" ht="101.25" customHeight="1">
      <c r="B45" s="12">
        <v>25</v>
      </c>
      <c r="C45" s="12" t="s">
        <v>7</v>
      </c>
      <c r="D45" s="9" t="s">
        <v>18</v>
      </c>
      <c r="E45" s="74">
        <v>109.3</v>
      </c>
      <c r="F45" s="74">
        <v>100.6</v>
      </c>
      <c r="G45" s="74">
        <v>100.3</v>
      </c>
      <c r="H45" s="74">
        <v>102.4</v>
      </c>
      <c r="I45" s="74">
        <v>104</v>
      </c>
      <c r="J45" s="74">
        <v>102</v>
      </c>
      <c r="K45" s="74">
        <v>101.3</v>
      </c>
      <c r="L45" s="74">
        <v>102.5</v>
      </c>
      <c r="M45" s="74">
        <v>99.6</v>
      </c>
      <c r="N45" s="74">
        <v>102.7</v>
      </c>
      <c r="O45" s="74">
        <v>101</v>
      </c>
      <c r="P45" s="75">
        <v>100.55299539170507</v>
      </c>
      <c r="Q45" s="75">
        <v>100.25656769635361</v>
      </c>
      <c r="R45" s="75">
        <v>100.38792199622563</v>
      </c>
      <c r="S45" s="75">
        <v>100.55267671588423</v>
      </c>
      <c r="T45" s="75">
        <v>100.09930486593844</v>
      </c>
      <c r="U45" s="75">
        <v>100.22545319899577</v>
      </c>
    </row>
    <row r="46" spans="2:21" ht="66" customHeight="1">
      <c r="B46" s="12">
        <v>26</v>
      </c>
      <c r="C46" s="12" t="s">
        <v>8</v>
      </c>
      <c r="D46" s="9" t="s">
        <v>46</v>
      </c>
      <c r="E46" s="74">
        <v>100.2</v>
      </c>
      <c r="F46" s="74">
        <v>100.1</v>
      </c>
      <c r="G46" s="74">
        <v>102.1</v>
      </c>
      <c r="H46" s="74">
        <v>101</v>
      </c>
      <c r="I46" s="74">
        <v>100.8</v>
      </c>
      <c r="J46" s="74">
        <v>103</v>
      </c>
      <c r="K46" s="74">
        <v>102.4</v>
      </c>
      <c r="L46" s="74">
        <v>102.5</v>
      </c>
      <c r="M46" s="74">
        <v>102.7</v>
      </c>
      <c r="N46" s="74">
        <v>101.8</v>
      </c>
      <c r="O46" s="74">
        <v>104</v>
      </c>
      <c r="P46" s="75">
        <v>100</v>
      </c>
      <c r="Q46" s="75">
        <v>100.1</v>
      </c>
      <c r="R46" s="75">
        <v>100.4</v>
      </c>
      <c r="S46" s="75">
        <v>101</v>
      </c>
      <c r="T46" s="75">
        <v>100.7</v>
      </c>
      <c r="U46" s="75">
        <v>100.6</v>
      </c>
    </row>
    <row r="47" spans="2:21" ht="31.5" customHeight="1">
      <c r="B47" s="12">
        <v>27</v>
      </c>
      <c r="C47" s="12" t="s">
        <v>9</v>
      </c>
      <c r="D47" s="9" t="s">
        <v>6</v>
      </c>
      <c r="E47" s="74">
        <v>820</v>
      </c>
      <c r="F47" s="74">
        <v>840</v>
      </c>
      <c r="G47" s="74">
        <v>941</v>
      </c>
      <c r="H47" s="74">
        <v>950</v>
      </c>
      <c r="I47" s="74">
        <v>970</v>
      </c>
      <c r="J47" s="74">
        <v>982</v>
      </c>
      <c r="K47" s="74">
        <v>1011</v>
      </c>
      <c r="L47" s="74">
        <v>1045</v>
      </c>
      <c r="M47" s="74">
        <v>1070</v>
      </c>
      <c r="N47" s="74">
        <v>1080</v>
      </c>
      <c r="O47" s="74">
        <v>1090</v>
      </c>
      <c r="P47" s="75">
        <v>1105</v>
      </c>
      <c r="Q47" s="75">
        <v>1125</v>
      </c>
      <c r="R47" s="75">
        <v>1135</v>
      </c>
      <c r="S47" s="75">
        <v>1120</v>
      </c>
      <c r="T47" s="75">
        <v>1137</v>
      </c>
      <c r="U47" s="75">
        <v>1145</v>
      </c>
    </row>
    <row r="48" spans="2:21" ht="102" customHeight="1">
      <c r="B48" s="12">
        <v>28</v>
      </c>
      <c r="C48" s="12" t="s">
        <v>10</v>
      </c>
      <c r="D48" s="9" t="s">
        <v>18</v>
      </c>
      <c r="E48" s="74">
        <v>100.2</v>
      </c>
      <c r="F48" s="74">
        <v>100.8</v>
      </c>
      <c r="G48" s="74">
        <v>107.2</v>
      </c>
      <c r="H48" s="74">
        <v>107.6</v>
      </c>
      <c r="I48" s="74">
        <v>114</v>
      </c>
      <c r="J48" s="74">
        <v>104.4</v>
      </c>
      <c r="K48" s="74">
        <v>101.8</v>
      </c>
      <c r="L48" s="74">
        <v>105.5</v>
      </c>
      <c r="M48" s="74">
        <v>105.3</v>
      </c>
      <c r="N48" s="74">
        <v>105.2</v>
      </c>
      <c r="O48" s="74">
        <v>103</v>
      </c>
      <c r="P48" s="75">
        <v>102.24854261127048</v>
      </c>
      <c r="Q48" s="75">
        <v>102.93148880105402</v>
      </c>
      <c r="R48" s="75">
        <v>102.99548997722303</v>
      </c>
      <c r="S48" s="75">
        <v>100.25466475108647</v>
      </c>
      <c r="T48" s="75">
        <v>101.06666666666666</v>
      </c>
      <c r="U48" s="75">
        <v>100.47914070589889</v>
      </c>
    </row>
    <row r="49" spans="2:21" ht="66.75" customHeight="1">
      <c r="B49" s="12">
        <v>29</v>
      </c>
      <c r="C49" s="12" t="s">
        <v>11</v>
      </c>
      <c r="D49" s="9" t="s">
        <v>46</v>
      </c>
      <c r="E49" s="74">
        <v>100.7</v>
      </c>
      <c r="F49" s="74">
        <v>100.8</v>
      </c>
      <c r="G49" s="74">
        <v>104.5</v>
      </c>
      <c r="H49" s="74">
        <v>105.1</v>
      </c>
      <c r="I49" s="74">
        <v>101.3</v>
      </c>
      <c r="J49" s="74">
        <v>100</v>
      </c>
      <c r="K49" s="74">
        <v>102.4</v>
      </c>
      <c r="L49" s="74">
        <v>102.1</v>
      </c>
      <c r="M49" s="74">
        <v>103.5</v>
      </c>
      <c r="N49" s="74">
        <v>101.5</v>
      </c>
      <c r="O49" s="74">
        <v>101.3</v>
      </c>
      <c r="P49" s="75">
        <v>101</v>
      </c>
      <c r="Q49" s="75">
        <v>101.2</v>
      </c>
      <c r="R49" s="75">
        <v>101.1</v>
      </c>
      <c r="S49" s="75">
        <v>101.1</v>
      </c>
      <c r="T49" s="75">
        <v>100</v>
      </c>
      <c r="U49" s="75">
        <v>100.4</v>
      </c>
    </row>
    <row r="50" spans="2:21" ht="24" customHeight="1">
      <c r="B50" s="8"/>
      <c r="C50" s="8" t="s">
        <v>58</v>
      </c>
      <c r="D50" s="9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46"/>
      <c r="Q50" s="46"/>
      <c r="R50" s="46"/>
      <c r="S50" s="46"/>
      <c r="T50" s="46"/>
      <c r="U50" s="46"/>
    </row>
    <row r="51" spans="2:21" ht="112.5">
      <c r="B51" s="12">
        <v>30</v>
      </c>
      <c r="C51" s="12" t="s">
        <v>12</v>
      </c>
      <c r="D51" s="9" t="s">
        <v>13</v>
      </c>
      <c r="E51" s="10">
        <v>684.66</v>
      </c>
      <c r="F51" s="39">
        <v>684.66</v>
      </c>
      <c r="G51" s="76">
        <v>684.66</v>
      </c>
      <c r="H51" s="77">
        <v>696.66</v>
      </c>
      <c r="I51" s="77">
        <v>700</v>
      </c>
      <c r="J51" s="78">
        <v>687.66</v>
      </c>
      <c r="K51" s="78">
        <v>696.6</v>
      </c>
      <c r="L51" s="79">
        <v>703</v>
      </c>
      <c r="M51" s="77">
        <v>696.66</v>
      </c>
      <c r="N51" s="80">
        <v>699</v>
      </c>
      <c r="O51" s="80">
        <v>705</v>
      </c>
      <c r="P51" s="80">
        <v>699</v>
      </c>
      <c r="Q51" s="80">
        <v>702.3</v>
      </c>
      <c r="R51" s="80">
        <v>706</v>
      </c>
      <c r="S51" s="81">
        <v>701.5</v>
      </c>
      <c r="T51" s="80">
        <v>704.6</v>
      </c>
      <c r="U51" s="80">
        <v>706</v>
      </c>
    </row>
    <row r="52" spans="2:21" ht="93.75">
      <c r="B52" s="12">
        <v>31</v>
      </c>
      <c r="C52" s="12" t="s">
        <v>14</v>
      </c>
      <c r="D52" s="9" t="s">
        <v>15</v>
      </c>
      <c r="E52" s="10">
        <v>98.85</v>
      </c>
      <c r="F52" s="51">
        <v>98.85</v>
      </c>
      <c r="G52" s="82">
        <v>98.85</v>
      </c>
      <c r="H52" s="82">
        <v>100</v>
      </c>
      <c r="I52" s="82">
        <v>100</v>
      </c>
      <c r="J52" s="82">
        <v>100</v>
      </c>
      <c r="K52" s="82">
        <v>100</v>
      </c>
      <c r="L52" s="82">
        <v>100</v>
      </c>
      <c r="M52" s="82">
        <v>100</v>
      </c>
      <c r="N52" s="82">
        <v>100</v>
      </c>
      <c r="O52" s="82">
        <v>100</v>
      </c>
      <c r="P52" s="82">
        <v>100</v>
      </c>
      <c r="Q52" s="82">
        <v>100</v>
      </c>
      <c r="R52" s="82">
        <v>100</v>
      </c>
      <c r="S52" s="82">
        <v>100</v>
      </c>
      <c r="T52" s="82">
        <v>100</v>
      </c>
      <c r="U52" s="82">
        <v>100</v>
      </c>
    </row>
    <row r="53" spans="2:21" ht="21.75" customHeight="1">
      <c r="B53" s="8"/>
      <c r="C53" s="8" t="s">
        <v>59</v>
      </c>
      <c r="D53" s="9"/>
      <c r="E53" s="83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46"/>
      <c r="Q53" s="46"/>
      <c r="R53" s="46"/>
      <c r="S53" s="46"/>
      <c r="T53" s="46"/>
      <c r="U53" s="46"/>
    </row>
    <row r="54" spans="2:21" ht="57" customHeight="1">
      <c r="B54" s="13">
        <v>32</v>
      </c>
      <c r="C54" s="13" t="s">
        <v>19</v>
      </c>
      <c r="D54" s="14" t="s">
        <v>61</v>
      </c>
      <c r="E54" s="39">
        <v>6.53</v>
      </c>
      <c r="F54" s="52">
        <v>2.5</v>
      </c>
      <c r="G54" s="52">
        <v>2.3</v>
      </c>
      <c r="H54" s="52">
        <v>3</v>
      </c>
      <c r="I54" s="52">
        <v>3.5</v>
      </c>
      <c r="J54" s="52">
        <v>2.5</v>
      </c>
      <c r="K54" s="52">
        <v>3.7</v>
      </c>
      <c r="L54" s="52">
        <v>4</v>
      </c>
      <c r="M54" s="52">
        <v>3</v>
      </c>
      <c r="N54" s="52">
        <v>4.5</v>
      </c>
      <c r="O54" s="52">
        <v>4.9</v>
      </c>
      <c r="P54" s="52">
        <v>3.5</v>
      </c>
      <c r="Q54" s="52">
        <v>4.9</v>
      </c>
      <c r="R54" s="52">
        <v>5.5</v>
      </c>
      <c r="S54" s="52">
        <v>4</v>
      </c>
      <c r="T54" s="52">
        <v>5.5</v>
      </c>
      <c r="U54" s="52">
        <v>6</v>
      </c>
    </row>
    <row r="55" spans="2:21" ht="56.25">
      <c r="B55" s="13">
        <v>33</v>
      </c>
      <c r="C55" s="13" t="s">
        <v>60</v>
      </c>
      <c r="D55" s="14" t="s">
        <v>61</v>
      </c>
      <c r="E55" s="39">
        <v>6.53</v>
      </c>
      <c r="F55" s="52">
        <v>2.5</v>
      </c>
      <c r="G55" s="52">
        <v>2.3</v>
      </c>
      <c r="H55" s="52">
        <v>3</v>
      </c>
      <c r="I55" s="52">
        <v>3.5</v>
      </c>
      <c r="J55" s="52">
        <v>2.5</v>
      </c>
      <c r="K55" s="52">
        <v>3.7</v>
      </c>
      <c r="L55" s="52">
        <v>4</v>
      </c>
      <c r="M55" s="52">
        <v>3</v>
      </c>
      <c r="N55" s="52">
        <v>4.5</v>
      </c>
      <c r="O55" s="52">
        <v>4.9</v>
      </c>
      <c r="P55" s="52">
        <v>3.5</v>
      </c>
      <c r="Q55" s="52">
        <v>4.9</v>
      </c>
      <c r="R55" s="52">
        <v>5.5</v>
      </c>
      <c r="S55" s="52">
        <v>4</v>
      </c>
      <c r="T55" s="52">
        <v>5.5</v>
      </c>
      <c r="U55" s="52">
        <v>6</v>
      </c>
    </row>
    <row r="56" spans="2:21" ht="20.25" customHeight="1">
      <c r="B56" s="8"/>
      <c r="C56" s="8" t="s">
        <v>71</v>
      </c>
      <c r="D56" s="9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46"/>
      <c r="Q56" s="46"/>
      <c r="R56" s="46"/>
      <c r="S56" s="46"/>
      <c r="T56" s="46"/>
      <c r="U56" s="46"/>
    </row>
    <row r="57" spans="2:21" ht="48" customHeight="1">
      <c r="B57" s="13">
        <v>34</v>
      </c>
      <c r="C57" s="13" t="s">
        <v>21</v>
      </c>
      <c r="D57" s="15" t="s">
        <v>1</v>
      </c>
      <c r="E57" s="52">
        <v>3084.5</v>
      </c>
      <c r="F57" s="52">
        <v>3112</v>
      </c>
      <c r="G57" s="52">
        <v>3118</v>
      </c>
      <c r="H57" s="52">
        <v>3128</v>
      </c>
      <c r="I57" s="52">
        <v>3130</v>
      </c>
      <c r="J57" s="52">
        <v>3139</v>
      </c>
      <c r="K57" s="52">
        <v>3148</v>
      </c>
      <c r="L57" s="52">
        <v>3156</v>
      </c>
      <c r="M57" s="52">
        <v>3150</v>
      </c>
      <c r="N57" s="52">
        <v>3170</v>
      </c>
      <c r="O57" s="52">
        <v>3175</v>
      </c>
      <c r="P57" s="59">
        <v>3200</v>
      </c>
      <c r="Q57" s="59">
        <v>3250</v>
      </c>
      <c r="R57" s="59">
        <v>3300</v>
      </c>
      <c r="S57" s="59">
        <v>3230</v>
      </c>
      <c r="T57" s="59">
        <v>3280</v>
      </c>
      <c r="U57" s="59">
        <v>3345</v>
      </c>
    </row>
    <row r="58" spans="2:21" ht="93.75" customHeight="1">
      <c r="B58" s="13">
        <v>35</v>
      </c>
      <c r="C58" s="13" t="s">
        <v>21</v>
      </c>
      <c r="D58" s="15" t="s">
        <v>18</v>
      </c>
      <c r="E58" s="52">
        <v>93</v>
      </c>
      <c r="F58" s="52">
        <v>95</v>
      </c>
      <c r="G58" s="52">
        <v>96</v>
      </c>
      <c r="H58" s="52">
        <v>96.3</v>
      </c>
      <c r="I58" s="52">
        <v>96.5</v>
      </c>
      <c r="J58" s="52">
        <v>96.3</v>
      </c>
      <c r="K58" s="52">
        <v>96.5</v>
      </c>
      <c r="L58" s="52">
        <v>96.8</v>
      </c>
      <c r="M58" s="52">
        <v>96.5</v>
      </c>
      <c r="N58" s="52">
        <v>97</v>
      </c>
      <c r="O58" s="52">
        <v>97.5</v>
      </c>
      <c r="P58" s="59">
        <f aca="true" t="shared" si="7" ref="P58:U58">P57/P59/M57*10000</f>
        <v>98.15198220995322</v>
      </c>
      <c r="Q58" s="59">
        <f t="shared" si="7"/>
        <v>99.34463111045899</v>
      </c>
      <c r="R58" s="59">
        <f t="shared" si="7"/>
        <v>99.93943064809207</v>
      </c>
      <c r="S58" s="59">
        <f t="shared" si="7"/>
        <v>97.52415458937197</v>
      </c>
      <c r="T58" s="59">
        <f t="shared" si="7"/>
        <v>97.88853241811535</v>
      </c>
      <c r="U58" s="59">
        <f t="shared" si="7"/>
        <v>99.08468852750377</v>
      </c>
    </row>
    <row r="59" spans="2:21" ht="66.75" customHeight="1">
      <c r="B59" s="12">
        <v>36</v>
      </c>
      <c r="C59" s="12" t="s">
        <v>22</v>
      </c>
      <c r="D59" s="9" t="s">
        <v>46</v>
      </c>
      <c r="E59" s="52">
        <v>107.8</v>
      </c>
      <c r="F59" s="52">
        <v>106.2</v>
      </c>
      <c r="G59" s="52">
        <v>104.3</v>
      </c>
      <c r="H59" s="52">
        <f>H57/H58/F57*10000</f>
        <v>104.3760527699696</v>
      </c>
      <c r="I59" s="52">
        <f aca="true" t="shared" si="8" ref="I59:O59">I57/I58/F57*10000</f>
        <v>104.2263276369594</v>
      </c>
      <c r="J59" s="52">
        <f t="shared" si="8"/>
        <v>104.5415458560717</v>
      </c>
      <c r="K59" s="52">
        <f t="shared" si="8"/>
        <v>104.28951936710706</v>
      </c>
      <c r="L59" s="52">
        <f t="shared" si="8"/>
        <v>104.16391624640245</v>
      </c>
      <c r="M59" s="52">
        <f t="shared" si="8"/>
        <v>103.99008297748367</v>
      </c>
      <c r="N59" s="52">
        <f t="shared" si="8"/>
        <v>103.81325403790983</v>
      </c>
      <c r="O59" s="52">
        <f t="shared" si="8"/>
        <v>103.18156705989405</v>
      </c>
      <c r="P59" s="59">
        <v>103.5</v>
      </c>
      <c r="Q59" s="59">
        <v>103.2</v>
      </c>
      <c r="R59" s="59">
        <v>104</v>
      </c>
      <c r="S59" s="59">
        <v>103.5</v>
      </c>
      <c r="T59" s="59">
        <v>103.1</v>
      </c>
      <c r="U59" s="59">
        <v>102.3</v>
      </c>
    </row>
    <row r="60" spans="2:21" ht="27" customHeight="1">
      <c r="B60" s="13">
        <v>37</v>
      </c>
      <c r="C60" s="13" t="s">
        <v>23</v>
      </c>
      <c r="D60" s="15" t="s">
        <v>1</v>
      </c>
      <c r="E60" s="52">
        <v>1273</v>
      </c>
      <c r="F60" s="84">
        <v>1343.9</v>
      </c>
      <c r="G60" s="84">
        <v>1407</v>
      </c>
      <c r="H60" s="84">
        <v>1429.7</v>
      </c>
      <c r="I60" s="84">
        <v>1446.5</v>
      </c>
      <c r="J60" s="84">
        <v>1486.4</v>
      </c>
      <c r="K60" s="84">
        <v>1495</v>
      </c>
      <c r="L60" s="84">
        <v>1500</v>
      </c>
      <c r="M60" s="84">
        <v>1520</v>
      </c>
      <c r="N60" s="84">
        <v>1560</v>
      </c>
      <c r="O60" s="84">
        <v>1600</v>
      </c>
      <c r="P60" s="59">
        <f aca="true" t="shared" si="9" ref="P60:U60">M60*P61*P62/10000</f>
        <v>1556.51496</v>
      </c>
      <c r="Q60" s="59">
        <f t="shared" si="9"/>
        <v>1600.63488</v>
      </c>
      <c r="R60" s="59">
        <f t="shared" si="9"/>
        <v>1644.92</v>
      </c>
      <c r="S60" s="59">
        <f t="shared" si="9"/>
        <v>1662.5634372547197</v>
      </c>
      <c r="T60" s="59">
        <f t="shared" si="9"/>
        <v>1714.60648599552</v>
      </c>
      <c r="U60" s="59">
        <f t="shared" si="9"/>
        <v>1770.4076569600004</v>
      </c>
    </row>
    <row r="61" spans="2:21" ht="96.75" customHeight="1">
      <c r="B61" s="13">
        <v>38</v>
      </c>
      <c r="C61" s="13" t="s">
        <v>23</v>
      </c>
      <c r="D61" s="9" t="s">
        <v>18</v>
      </c>
      <c r="E61" s="52">
        <v>100</v>
      </c>
      <c r="F61" s="52">
        <v>100.1</v>
      </c>
      <c r="G61" s="52">
        <v>100.1</v>
      </c>
      <c r="H61" s="52">
        <v>100.2</v>
      </c>
      <c r="I61" s="52">
        <v>100.3</v>
      </c>
      <c r="J61" s="52">
        <v>100.4</v>
      </c>
      <c r="K61" s="52">
        <v>100.3</v>
      </c>
      <c r="L61" s="52">
        <v>100.4</v>
      </c>
      <c r="M61" s="52">
        <v>100.5</v>
      </c>
      <c r="N61" s="52">
        <v>100.6</v>
      </c>
      <c r="O61" s="52">
        <v>100.7</v>
      </c>
      <c r="P61" s="59">
        <v>100.1</v>
      </c>
      <c r="Q61" s="59">
        <v>100.2</v>
      </c>
      <c r="R61" s="59">
        <v>100.3</v>
      </c>
      <c r="S61" s="59">
        <v>100.2</v>
      </c>
      <c r="T61" s="59">
        <v>100.3</v>
      </c>
      <c r="U61" s="59">
        <v>100.4</v>
      </c>
    </row>
    <row r="62" spans="2:21" ht="63.75" customHeight="1">
      <c r="B62" s="12">
        <v>39</v>
      </c>
      <c r="C62" s="12" t="s">
        <v>24</v>
      </c>
      <c r="D62" s="9" t="s">
        <v>46</v>
      </c>
      <c r="E62" s="52">
        <v>105.6</v>
      </c>
      <c r="F62" s="52">
        <f>F60/F61/E60*10000</f>
        <v>105.46405676020758</v>
      </c>
      <c r="G62" s="52">
        <f>G60/G61/F60*10000</f>
        <v>104.59069912898323</v>
      </c>
      <c r="H62" s="52">
        <f>H60/H61/F60*10000</f>
        <v>106.17205948249345</v>
      </c>
      <c r="I62" s="52">
        <f>I60/I61/G60*10000</f>
        <v>102.49989193754911</v>
      </c>
      <c r="J62" s="52">
        <f aca="true" t="shared" si="10" ref="J62:O62">J60/J61/G60*10000</f>
        <v>105.22232321602007</v>
      </c>
      <c r="K62" s="52">
        <f t="shared" si="10"/>
        <v>104.25462787687856</v>
      </c>
      <c r="L62" s="52">
        <f t="shared" si="10"/>
        <v>103.28544102194746</v>
      </c>
      <c r="M62" s="52">
        <f t="shared" si="10"/>
        <v>101.75173647371324</v>
      </c>
      <c r="N62" s="52">
        <f t="shared" si="10"/>
        <v>103.7254732474717</v>
      </c>
      <c r="O62" s="52">
        <f t="shared" si="10"/>
        <v>105.92519033432637</v>
      </c>
      <c r="P62" s="59">
        <v>102.3</v>
      </c>
      <c r="Q62" s="59">
        <v>102.4</v>
      </c>
      <c r="R62" s="59">
        <v>102.5</v>
      </c>
      <c r="S62" s="59">
        <v>106.6</v>
      </c>
      <c r="T62" s="59">
        <v>106.8</v>
      </c>
      <c r="U62" s="59">
        <v>107.2</v>
      </c>
    </row>
    <row r="63" spans="2:21" ht="23.25" customHeight="1">
      <c r="B63" s="8"/>
      <c r="C63" s="8" t="s">
        <v>92</v>
      </c>
      <c r="D63" s="9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9"/>
      <c r="Q63" s="59"/>
      <c r="R63" s="59"/>
      <c r="S63" s="59"/>
      <c r="T63" s="59"/>
      <c r="U63" s="59"/>
    </row>
    <row r="64" spans="2:21" ht="75">
      <c r="B64" s="13">
        <v>40</v>
      </c>
      <c r="C64" s="13" t="s">
        <v>26</v>
      </c>
      <c r="D64" s="9" t="s">
        <v>17</v>
      </c>
      <c r="E64" s="52">
        <v>2000</v>
      </c>
      <c r="F64" s="52">
        <v>2001</v>
      </c>
      <c r="G64" s="52">
        <v>2000</v>
      </c>
      <c r="H64" s="52">
        <v>2002</v>
      </c>
      <c r="I64" s="52">
        <v>2004</v>
      </c>
      <c r="J64" s="52">
        <v>2004</v>
      </c>
      <c r="K64" s="52">
        <v>2006</v>
      </c>
      <c r="L64" s="52">
        <v>2008</v>
      </c>
      <c r="M64" s="52">
        <v>2005</v>
      </c>
      <c r="N64" s="52">
        <v>2008</v>
      </c>
      <c r="O64" s="52">
        <v>2010</v>
      </c>
      <c r="P64" s="59">
        <f aca="true" t="shared" si="11" ref="P64:U64">M64*P65*P66/10000</f>
        <v>2031.065</v>
      </c>
      <c r="Q64" s="59">
        <f t="shared" si="11"/>
        <v>2044.208256</v>
      </c>
      <c r="R64" s="59">
        <f t="shared" si="11"/>
        <v>2058.5214</v>
      </c>
      <c r="S64" s="59">
        <f t="shared" si="11"/>
        <v>2156.36139985</v>
      </c>
      <c r="T64" s="59">
        <f t="shared" si="11"/>
        <v>2167.962579609984</v>
      </c>
      <c r="U64" s="59">
        <f t="shared" si="11"/>
        <v>2198.1220872624</v>
      </c>
    </row>
    <row r="65" spans="2:21" ht="92.25" customHeight="1">
      <c r="B65" s="13">
        <v>41</v>
      </c>
      <c r="C65" s="13" t="s">
        <v>27</v>
      </c>
      <c r="D65" s="9" t="s">
        <v>18</v>
      </c>
      <c r="E65" s="52">
        <v>94.1</v>
      </c>
      <c r="F65" s="52">
        <v>96.6</v>
      </c>
      <c r="G65" s="52">
        <v>96.8</v>
      </c>
      <c r="H65" s="52">
        <v>95.5</v>
      </c>
      <c r="I65" s="52">
        <v>97.2</v>
      </c>
      <c r="J65" s="52">
        <f>J64/J66/G64*10000</f>
        <v>96.34615384615385</v>
      </c>
      <c r="K65" s="52">
        <f>K64/K66/H64*10000</f>
        <v>95.97682011475113</v>
      </c>
      <c r="L65" s="52">
        <f>L64/L66/I64*10000</f>
        <v>95.79311739809101</v>
      </c>
      <c r="M65" s="52">
        <f>M64/M66/J64*10000</f>
        <v>95.46746202251985</v>
      </c>
      <c r="N65" s="52">
        <v>102.3</v>
      </c>
      <c r="O65" s="52">
        <f>O64/O66/L64*10000</f>
        <v>95.69751586388672</v>
      </c>
      <c r="P65" s="59">
        <v>100</v>
      </c>
      <c r="Q65" s="59">
        <v>100.2</v>
      </c>
      <c r="R65" s="59">
        <v>101</v>
      </c>
      <c r="S65" s="59">
        <v>101.5</v>
      </c>
      <c r="T65" s="59">
        <v>101.1</v>
      </c>
      <c r="U65" s="59">
        <v>101.6</v>
      </c>
    </row>
    <row r="66" spans="2:21" ht="61.5" customHeight="1">
      <c r="B66" s="12">
        <v>42</v>
      </c>
      <c r="C66" s="12" t="s">
        <v>28</v>
      </c>
      <c r="D66" s="9" t="s">
        <v>46</v>
      </c>
      <c r="E66" s="52" t="s">
        <v>115</v>
      </c>
      <c r="F66" s="52">
        <v>104.4</v>
      </c>
      <c r="G66" s="52">
        <v>105.6</v>
      </c>
      <c r="H66" s="52">
        <v>104.6</v>
      </c>
      <c r="I66" s="52">
        <v>105</v>
      </c>
      <c r="J66" s="52">
        <v>104</v>
      </c>
      <c r="K66" s="52">
        <v>104.4</v>
      </c>
      <c r="L66" s="52">
        <v>104.6</v>
      </c>
      <c r="M66" s="52">
        <v>104.8</v>
      </c>
      <c r="N66" s="52">
        <v>104.2</v>
      </c>
      <c r="O66" s="52">
        <v>104.6</v>
      </c>
      <c r="P66" s="59">
        <v>101.3</v>
      </c>
      <c r="Q66" s="59">
        <v>101.6</v>
      </c>
      <c r="R66" s="59">
        <v>101.4</v>
      </c>
      <c r="S66" s="59">
        <v>104.6</v>
      </c>
      <c r="T66" s="59">
        <v>104.9</v>
      </c>
      <c r="U66" s="59">
        <v>105.1</v>
      </c>
    </row>
    <row r="67" spans="2:21" ht="132" customHeight="1">
      <c r="B67" s="12">
        <v>43</v>
      </c>
      <c r="C67" s="12" t="s">
        <v>29</v>
      </c>
      <c r="D67" s="9" t="s">
        <v>52</v>
      </c>
      <c r="E67" s="52">
        <v>1632.1</v>
      </c>
      <c r="F67" s="52">
        <v>1650</v>
      </c>
      <c r="G67" s="52">
        <v>1642</v>
      </c>
      <c r="H67" s="52">
        <v>1683</v>
      </c>
      <c r="I67" s="52">
        <v>1718</v>
      </c>
      <c r="J67" s="52">
        <v>1680</v>
      </c>
      <c r="K67" s="52">
        <v>1700</v>
      </c>
      <c r="L67" s="52">
        <v>1754</v>
      </c>
      <c r="M67" s="52">
        <v>1715</v>
      </c>
      <c r="N67" s="52">
        <v>1769</v>
      </c>
      <c r="O67" s="52">
        <v>1835</v>
      </c>
      <c r="P67" s="59">
        <f>M67*P68*P69/10000</f>
        <v>1728.608525</v>
      </c>
      <c r="Q67" s="59">
        <f>N67*Q68*Q69/10000</f>
        <v>1797.304</v>
      </c>
      <c r="R67" s="59">
        <v>1862</v>
      </c>
      <c r="S67" s="59">
        <v>1798</v>
      </c>
      <c r="T67" s="59">
        <v>1884</v>
      </c>
      <c r="U67" s="59">
        <v>1956</v>
      </c>
    </row>
    <row r="68" spans="2:21" ht="54" customHeight="1">
      <c r="B68" s="12">
        <v>44</v>
      </c>
      <c r="C68" s="12" t="s">
        <v>30</v>
      </c>
      <c r="D68" s="9" t="s">
        <v>18</v>
      </c>
      <c r="E68" s="52">
        <v>132.8</v>
      </c>
      <c r="F68" s="52">
        <f>F67/F69/E67*10000</f>
        <v>96.8359641023799</v>
      </c>
      <c r="G68" s="52">
        <f>G67/G69/F67*10000</f>
        <v>94.23783287419653</v>
      </c>
      <c r="H68" s="52">
        <f>H67/H69/F67*10000</f>
        <v>97.51434034416828</v>
      </c>
      <c r="I68" s="52">
        <f aca="true" t="shared" si="12" ref="I68:U68">I67/I69/F67*10000</f>
        <v>99.16305916305915</v>
      </c>
      <c r="J68" s="52">
        <f t="shared" si="12"/>
        <v>98.37908741684625</v>
      </c>
      <c r="K68" s="52">
        <f t="shared" si="12"/>
        <v>96.7529703161887</v>
      </c>
      <c r="L68" s="52">
        <f t="shared" si="12"/>
        <v>97.60560213864224</v>
      </c>
      <c r="M68" s="52">
        <f t="shared" si="12"/>
        <v>97.40776081424936</v>
      </c>
      <c r="N68" s="52">
        <f t="shared" si="12"/>
        <v>99.86451394377328</v>
      </c>
      <c r="O68" s="52">
        <f t="shared" si="12"/>
        <v>100.01722367448563</v>
      </c>
      <c r="P68" s="59">
        <v>99.5</v>
      </c>
      <c r="Q68" s="59">
        <v>100</v>
      </c>
      <c r="R68" s="59">
        <f t="shared" si="12"/>
        <v>100.07040398991772</v>
      </c>
      <c r="S68" s="59">
        <f t="shared" si="12"/>
        <v>99.44005420788395</v>
      </c>
      <c r="T68" s="59">
        <f t="shared" si="12"/>
        <v>99.92723472738133</v>
      </c>
      <c r="U68" s="59">
        <f t="shared" si="12"/>
        <v>99.95084217271466</v>
      </c>
    </row>
    <row r="69" spans="2:21" ht="60" customHeight="1">
      <c r="B69" s="12">
        <v>45</v>
      </c>
      <c r="C69" s="12" t="s">
        <v>28</v>
      </c>
      <c r="D69" s="9" t="s">
        <v>46</v>
      </c>
      <c r="E69" s="52">
        <v>106.3</v>
      </c>
      <c r="F69" s="52">
        <v>104.4</v>
      </c>
      <c r="G69" s="52">
        <v>105.6</v>
      </c>
      <c r="H69" s="52">
        <v>104.6</v>
      </c>
      <c r="I69" s="52">
        <v>105</v>
      </c>
      <c r="J69" s="52">
        <v>104</v>
      </c>
      <c r="K69" s="52">
        <v>104.4</v>
      </c>
      <c r="L69" s="52">
        <v>104.6</v>
      </c>
      <c r="M69" s="52">
        <v>104.8</v>
      </c>
      <c r="N69" s="52">
        <v>104.2</v>
      </c>
      <c r="O69" s="52">
        <v>104.6</v>
      </c>
      <c r="P69" s="59">
        <v>101.3</v>
      </c>
      <c r="Q69" s="59">
        <v>101.6</v>
      </c>
      <c r="R69" s="59">
        <v>101.4</v>
      </c>
      <c r="S69" s="59">
        <v>104.6</v>
      </c>
      <c r="T69" s="59">
        <v>104.9</v>
      </c>
      <c r="U69" s="59">
        <v>105.1</v>
      </c>
    </row>
    <row r="70" spans="2:21" ht="26.25" customHeight="1">
      <c r="B70" s="8"/>
      <c r="C70" s="8" t="s">
        <v>93</v>
      </c>
      <c r="D70" s="9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9"/>
      <c r="Q70" s="59"/>
      <c r="R70" s="59"/>
      <c r="S70" s="59"/>
      <c r="T70" s="59"/>
      <c r="U70" s="59"/>
    </row>
    <row r="71" spans="2:21" ht="37.5">
      <c r="B71" s="13">
        <v>46</v>
      </c>
      <c r="C71" s="13" t="s">
        <v>31</v>
      </c>
      <c r="D71" s="9" t="s">
        <v>25</v>
      </c>
      <c r="E71" s="52">
        <v>19.4</v>
      </c>
      <c r="F71" s="52">
        <v>19.5</v>
      </c>
      <c r="G71" s="52">
        <v>19.4</v>
      </c>
      <c r="H71" s="52">
        <v>19.5</v>
      </c>
      <c r="I71" s="52">
        <v>19.55</v>
      </c>
      <c r="J71" s="52">
        <v>19.45</v>
      </c>
      <c r="K71" s="52">
        <v>19.5</v>
      </c>
      <c r="L71" s="52">
        <v>19.6</v>
      </c>
      <c r="M71" s="52">
        <v>19.45</v>
      </c>
      <c r="N71" s="52">
        <v>19.5</v>
      </c>
      <c r="O71" s="52">
        <v>19.6</v>
      </c>
      <c r="P71" s="59">
        <v>19.45</v>
      </c>
      <c r="Q71" s="59">
        <v>19.5</v>
      </c>
      <c r="R71" s="59">
        <v>19.6</v>
      </c>
      <c r="S71" s="59">
        <v>19.5</v>
      </c>
      <c r="T71" s="59">
        <v>19.55</v>
      </c>
      <c r="U71" s="59">
        <v>19.65</v>
      </c>
    </row>
    <row r="72" spans="2:21" ht="60.75" customHeight="1">
      <c r="B72" s="13">
        <v>47</v>
      </c>
      <c r="C72" s="13" t="s">
        <v>73</v>
      </c>
      <c r="D72" s="9" t="s">
        <v>16</v>
      </c>
      <c r="E72" s="59">
        <v>22.46</v>
      </c>
      <c r="F72" s="59">
        <v>24.5</v>
      </c>
      <c r="G72" s="59">
        <v>26.2</v>
      </c>
      <c r="H72" s="59">
        <v>26.7</v>
      </c>
      <c r="I72" s="59">
        <v>27.2</v>
      </c>
      <c r="J72" s="59">
        <v>27.5</v>
      </c>
      <c r="K72" s="59">
        <v>29.1</v>
      </c>
      <c r="L72" s="59">
        <v>29.9</v>
      </c>
      <c r="M72" s="59">
        <v>30.5</v>
      </c>
      <c r="N72" s="59">
        <v>31.8</v>
      </c>
      <c r="O72" s="59">
        <v>32.4</v>
      </c>
      <c r="P72" s="59">
        <v>31.8</v>
      </c>
      <c r="Q72" s="59">
        <v>33.2</v>
      </c>
      <c r="R72" s="59">
        <v>33.9</v>
      </c>
      <c r="S72" s="59">
        <v>33.2</v>
      </c>
      <c r="T72" s="59">
        <v>34.6</v>
      </c>
      <c r="U72" s="59">
        <v>35</v>
      </c>
    </row>
    <row r="73" spans="2:21" ht="46.5" customHeight="1">
      <c r="B73" s="12">
        <v>48</v>
      </c>
      <c r="C73" s="12" t="s">
        <v>32</v>
      </c>
      <c r="D73" s="15" t="s">
        <v>20</v>
      </c>
      <c r="E73" s="59">
        <v>0.9</v>
      </c>
      <c r="F73" s="59">
        <v>0.7</v>
      </c>
      <c r="G73" s="59">
        <v>1</v>
      </c>
      <c r="H73" s="59">
        <v>0.8</v>
      </c>
      <c r="I73" s="59">
        <v>0.7</v>
      </c>
      <c r="J73" s="59">
        <v>1.1</v>
      </c>
      <c r="K73" s="59">
        <v>0.8</v>
      </c>
      <c r="L73" s="59">
        <v>0.7</v>
      </c>
      <c r="M73" s="59">
        <v>1.1</v>
      </c>
      <c r="N73" s="59">
        <v>0.8</v>
      </c>
      <c r="O73" s="59">
        <v>0.7</v>
      </c>
      <c r="P73" s="57">
        <v>1.1</v>
      </c>
      <c r="Q73" s="57">
        <v>0.8</v>
      </c>
      <c r="R73" s="57">
        <v>0.7</v>
      </c>
      <c r="S73" s="57">
        <v>1.1</v>
      </c>
      <c r="T73" s="57">
        <v>0.8</v>
      </c>
      <c r="U73" s="57">
        <v>0.7</v>
      </c>
    </row>
    <row r="74" spans="2:21" ht="96.75" customHeight="1">
      <c r="B74" s="12">
        <v>49</v>
      </c>
      <c r="C74" s="12" t="s">
        <v>33</v>
      </c>
      <c r="D74" s="9" t="s">
        <v>25</v>
      </c>
      <c r="E74" s="59">
        <v>0.8</v>
      </c>
      <c r="F74" s="59">
        <v>0.7</v>
      </c>
      <c r="G74" s="59">
        <v>1.1</v>
      </c>
      <c r="H74" s="59">
        <v>1</v>
      </c>
      <c r="I74" s="59">
        <v>0.8</v>
      </c>
      <c r="J74" s="59">
        <v>1.1</v>
      </c>
      <c r="K74" s="59">
        <v>1</v>
      </c>
      <c r="L74" s="59">
        <v>0.8</v>
      </c>
      <c r="M74" s="59">
        <v>1.1</v>
      </c>
      <c r="N74" s="59">
        <v>1</v>
      </c>
      <c r="O74" s="59">
        <v>0.8</v>
      </c>
      <c r="P74" s="57">
        <v>1.1</v>
      </c>
      <c r="Q74" s="57">
        <v>1</v>
      </c>
      <c r="R74" s="57">
        <v>0.8</v>
      </c>
      <c r="S74" s="57">
        <v>1.1</v>
      </c>
      <c r="T74" s="57">
        <v>1</v>
      </c>
      <c r="U74" s="57">
        <v>0.8</v>
      </c>
    </row>
    <row r="75" spans="2:21" ht="23.25" customHeight="1">
      <c r="B75" s="16"/>
      <c r="C75" s="16" t="s">
        <v>94</v>
      </c>
      <c r="D75" s="9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9"/>
      <c r="Q75" s="59"/>
      <c r="R75" s="59"/>
      <c r="S75" s="59"/>
      <c r="T75" s="59"/>
      <c r="U75" s="59"/>
    </row>
    <row r="76" spans="2:21" ht="45.75" customHeight="1">
      <c r="B76" s="13">
        <v>50</v>
      </c>
      <c r="C76" s="13" t="s">
        <v>35</v>
      </c>
      <c r="D76" s="9" t="s">
        <v>34</v>
      </c>
      <c r="E76" s="59">
        <v>2857</v>
      </c>
      <c r="F76" s="59">
        <v>2857</v>
      </c>
      <c r="G76" s="59">
        <v>2857</v>
      </c>
      <c r="H76" s="59">
        <v>2980</v>
      </c>
      <c r="I76" s="59">
        <v>3055</v>
      </c>
      <c r="J76" s="59">
        <v>2857</v>
      </c>
      <c r="K76" s="59">
        <v>2980</v>
      </c>
      <c r="L76" s="59">
        <v>3055</v>
      </c>
      <c r="M76" s="59">
        <v>2857</v>
      </c>
      <c r="N76" s="59">
        <v>2980</v>
      </c>
      <c r="O76" s="59">
        <v>3055</v>
      </c>
      <c r="P76" s="59">
        <v>2852</v>
      </c>
      <c r="Q76" s="59">
        <v>2860</v>
      </c>
      <c r="R76" s="52">
        <v>3067</v>
      </c>
      <c r="S76" s="59">
        <v>2852</v>
      </c>
      <c r="T76" s="59">
        <v>2860</v>
      </c>
      <c r="U76" s="52">
        <v>3067</v>
      </c>
    </row>
    <row r="77" spans="2:21" ht="93.75">
      <c r="B77" s="13">
        <v>51</v>
      </c>
      <c r="C77" s="13" t="s">
        <v>72</v>
      </c>
      <c r="D77" s="14" t="s">
        <v>25</v>
      </c>
      <c r="E77" s="38">
        <v>6.29</v>
      </c>
      <c r="F77" s="38">
        <v>6.41</v>
      </c>
      <c r="G77" s="38">
        <v>6.54</v>
      </c>
      <c r="H77" s="38">
        <v>6.54</v>
      </c>
      <c r="I77" s="38">
        <v>6.6</v>
      </c>
      <c r="J77" s="38">
        <v>6.54</v>
      </c>
      <c r="K77" s="38">
        <v>6.54</v>
      </c>
      <c r="L77" s="38">
        <v>6.6</v>
      </c>
      <c r="M77" s="38">
        <v>6.54</v>
      </c>
      <c r="N77" s="38">
        <v>6.54</v>
      </c>
      <c r="O77" s="38">
        <v>6.6</v>
      </c>
      <c r="P77" s="38">
        <v>6.4</v>
      </c>
      <c r="Q77" s="38">
        <v>6.52</v>
      </c>
      <c r="R77" s="38">
        <v>6.75</v>
      </c>
      <c r="S77" s="38">
        <v>6.4</v>
      </c>
      <c r="T77" s="38">
        <v>6.52</v>
      </c>
      <c r="U77" s="38">
        <v>6.75</v>
      </c>
    </row>
    <row r="78" spans="2:21" ht="18.75">
      <c r="B78" s="12"/>
      <c r="C78" s="12" t="s">
        <v>36</v>
      </c>
      <c r="D78" s="17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9"/>
      <c r="Q78" s="59"/>
      <c r="R78" s="59"/>
      <c r="S78" s="59"/>
      <c r="T78" s="59"/>
      <c r="U78" s="59"/>
    </row>
    <row r="79" spans="2:21" ht="48" customHeight="1">
      <c r="B79" s="12">
        <v>52</v>
      </c>
      <c r="C79" s="12" t="s">
        <v>37</v>
      </c>
      <c r="D79" s="9" t="s">
        <v>38</v>
      </c>
      <c r="E79" s="59">
        <v>45.3</v>
      </c>
      <c r="F79" s="59">
        <v>45.3</v>
      </c>
      <c r="G79" s="59">
        <v>45.3</v>
      </c>
      <c r="H79" s="59">
        <v>45.3</v>
      </c>
      <c r="I79" s="59">
        <v>45.3</v>
      </c>
      <c r="J79" s="59">
        <v>45.3</v>
      </c>
      <c r="K79" s="59">
        <v>45.3</v>
      </c>
      <c r="L79" s="59">
        <v>45.3</v>
      </c>
      <c r="M79" s="59">
        <v>45.3</v>
      </c>
      <c r="N79" s="59">
        <v>45.3</v>
      </c>
      <c r="O79" s="59">
        <v>45.3</v>
      </c>
      <c r="P79" s="59">
        <v>45.3</v>
      </c>
      <c r="Q79" s="59">
        <v>45.3</v>
      </c>
      <c r="R79" s="59">
        <v>45.3</v>
      </c>
      <c r="S79" s="59">
        <v>45.3</v>
      </c>
      <c r="T79" s="59">
        <v>45.3</v>
      </c>
      <c r="U79" s="59">
        <v>45.3</v>
      </c>
    </row>
    <row r="80" spans="2:21" ht="80.25" customHeight="1">
      <c r="B80" s="12">
        <v>53</v>
      </c>
      <c r="C80" s="12" t="s">
        <v>39</v>
      </c>
      <c r="D80" s="9" t="s">
        <v>40</v>
      </c>
      <c r="E80" s="59">
        <v>580</v>
      </c>
      <c r="F80" s="59">
        <v>580</v>
      </c>
      <c r="G80" s="59">
        <v>579</v>
      </c>
      <c r="H80" s="59">
        <v>582</v>
      </c>
      <c r="I80" s="59">
        <v>588</v>
      </c>
      <c r="J80" s="59">
        <v>579</v>
      </c>
      <c r="K80" s="59">
        <v>580</v>
      </c>
      <c r="L80" s="59">
        <v>588</v>
      </c>
      <c r="M80" s="59">
        <v>579</v>
      </c>
      <c r="N80" s="59">
        <v>580</v>
      </c>
      <c r="O80" s="59">
        <v>588</v>
      </c>
      <c r="P80" s="59">
        <v>580</v>
      </c>
      <c r="Q80" s="59">
        <v>582</v>
      </c>
      <c r="R80" s="59">
        <v>590</v>
      </c>
      <c r="S80" s="59">
        <v>580</v>
      </c>
      <c r="T80" s="59">
        <v>582</v>
      </c>
      <c r="U80" s="59">
        <v>590</v>
      </c>
    </row>
    <row r="81" spans="2:21" ht="75">
      <c r="B81" s="12">
        <v>54</v>
      </c>
      <c r="C81" s="12" t="s">
        <v>74</v>
      </c>
      <c r="D81" s="15" t="s">
        <v>20</v>
      </c>
      <c r="E81" s="52">
        <v>31.2</v>
      </c>
      <c r="F81" s="52">
        <v>31.4</v>
      </c>
      <c r="G81" s="52">
        <v>31.6</v>
      </c>
      <c r="H81" s="52">
        <v>31.8</v>
      </c>
      <c r="I81" s="52">
        <v>31.9</v>
      </c>
      <c r="J81" s="52">
        <v>31.9</v>
      </c>
      <c r="K81" s="52">
        <v>32</v>
      </c>
      <c r="L81" s="52">
        <v>32.2</v>
      </c>
      <c r="M81" s="52">
        <v>32.3</v>
      </c>
      <c r="N81" s="52">
        <v>32.4</v>
      </c>
      <c r="O81" s="52">
        <v>32.5</v>
      </c>
      <c r="P81" s="59">
        <v>32.6</v>
      </c>
      <c r="Q81" s="59">
        <v>32.7</v>
      </c>
      <c r="R81" s="59">
        <v>32.8</v>
      </c>
      <c r="S81" s="59">
        <v>32.9</v>
      </c>
      <c r="T81" s="59">
        <v>33</v>
      </c>
      <c r="U81" s="59">
        <v>33.1</v>
      </c>
    </row>
    <row r="83" spans="3:6" ht="18.75">
      <c r="C83" s="2"/>
      <c r="D83" s="3"/>
      <c r="E83" s="3"/>
      <c r="F83" s="3"/>
    </row>
    <row r="84" spans="2:6" ht="18.75" customHeight="1">
      <c r="B84" s="100"/>
      <c r="C84" s="100"/>
      <c r="D84" s="100"/>
      <c r="E84" s="100"/>
      <c r="F84" s="100"/>
    </row>
    <row r="85" spans="2:6" ht="18.75" customHeight="1">
      <c r="B85" s="100"/>
      <c r="C85" s="100"/>
      <c r="D85" s="100"/>
      <c r="E85" s="100"/>
      <c r="F85" s="100"/>
    </row>
    <row r="86" spans="2:6" ht="18.75" customHeight="1">
      <c r="B86" s="100"/>
      <c r="C86" s="100"/>
      <c r="D86" s="100"/>
      <c r="E86" s="100"/>
      <c r="F86" s="100"/>
    </row>
    <row r="87" spans="2:6" ht="12.75">
      <c r="B87" s="100"/>
      <c r="C87" s="100"/>
      <c r="D87" s="100"/>
      <c r="E87" s="100"/>
      <c r="F87" s="100"/>
    </row>
  </sheetData>
  <sheetProtection/>
  <mergeCells count="20">
    <mergeCell ref="B84:F87"/>
    <mergeCell ref="D9:D11"/>
    <mergeCell ref="Q1:U1"/>
    <mergeCell ref="Q2:U2"/>
    <mergeCell ref="Q3:U3"/>
    <mergeCell ref="Q4:S4"/>
    <mergeCell ref="R6:T6"/>
    <mergeCell ref="S10:U10"/>
    <mergeCell ref="B7:U7"/>
    <mergeCell ref="B8:U8"/>
    <mergeCell ref="J10:L10"/>
    <mergeCell ref="G9:U9"/>
    <mergeCell ref="B6:O6"/>
    <mergeCell ref="M10:O10"/>
    <mergeCell ref="P10:R10"/>
    <mergeCell ref="E10:E11"/>
    <mergeCell ref="B9:B11"/>
    <mergeCell ref="C9:C11"/>
    <mergeCell ref="F10:F11"/>
    <mergeCell ref="G10:I10"/>
  </mergeCells>
  <dataValidations count="1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F52">
      <formula1>0</formula1>
      <formula2>9.99999999999999E+132</formula2>
    </dataValidation>
  </dataValidation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User35</cp:lastModifiedBy>
  <cp:lastPrinted>2017-11-20T10:25:30Z</cp:lastPrinted>
  <dcterms:created xsi:type="dcterms:W3CDTF">2013-05-25T16:45:04Z</dcterms:created>
  <dcterms:modified xsi:type="dcterms:W3CDTF">2017-12-07T12:47:11Z</dcterms:modified>
  <cp:category/>
  <cp:version/>
  <cp:contentType/>
  <cp:contentStatus/>
</cp:coreProperties>
</file>